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FORMATION AND TOTAL" sheetId="1" r:id="rId4"/>
    <sheet state="visible" name="IBEX CLIMBING HOLDS " sheetId="2" r:id="rId5"/>
    <sheet state="visible" name="MACROS FIBERGLASS" sheetId="3" r:id="rId6"/>
    <sheet state="visible" name="HARDWARE" sheetId="4" r:id="rId7"/>
  </sheets>
  <definedNames/>
  <calcPr/>
  <extLst>
    <ext uri="GoogleSheetsCustomDataVersion2">
      <go:sheetsCustomData xmlns:go="http://customooxmlschemas.google.com/" r:id="rId8" roundtripDataChecksum="fiXwV7Y336Ojk3fr29FIMOZJi5fn078WGJgOpxSdZQ8="/>
    </ext>
  </extLst>
</workbook>
</file>

<file path=xl/sharedStrings.xml><?xml version="1.0" encoding="utf-8"?>
<sst xmlns="http://schemas.openxmlformats.org/spreadsheetml/2006/main" count="1723" uniqueCount="623">
  <si>
    <t>Total Quantities Ordered</t>
  </si>
  <si>
    <t>Holds &amp; Macros Total</t>
  </si>
  <si>
    <t>Holds Total</t>
  </si>
  <si>
    <t>Macros Fiberglass Total</t>
  </si>
  <si>
    <t>YOUR DISCOUNT</t>
  </si>
  <si>
    <t>Quantity</t>
  </si>
  <si>
    <t>Retail</t>
  </si>
  <si>
    <t>YOUR PERCENTAGE</t>
  </si>
  <si>
    <t xml:space="preserve"> FINAL PRICE</t>
  </si>
  <si>
    <t xml:space="preserve">               Order Breakdown</t>
  </si>
  <si>
    <t>Hold size breakdown</t>
  </si>
  <si>
    <t>Bolt size breakdown</t>
  </si>
  <si>
    <t>Prices without VAT</t>
  </si>
  <si>
    <t>XS</t>
  </si>
  <si>
    <t>Number of sets ordered</t>
  </si>
  <si>
    <t>40mm</t>
  </si>
  <si>
    <t>50mm</t>
  </si>
  <si>
    <t>Small</t>
  </si>
  <si>
    <t>60mm</t>
  </si>
  <si>
    <t>70mm</t>
  </si>
  <si>
    <t>Medium</t>
  </si>
  <si>
    <t>80mm</t>
  </si>
  <si>
    <t>Number of holds ordered</t>
  </si>
  <si>
    <t>90mm</t>
  </si>
  <si>
    <t>Large</t>
  </si>
  <si>
    <t>100mm</t>
  </si>
  <si>
    <t>110mm</t>
  </si>
  <si>
    <t>XL-XXL</t>
  </si>
  <si>
    <t>120mm</t>
  </si>
  <si>
    <t>130mm</t>
  </si>
  <si>
    <t>Mega</t>
  </si>
  <si>
    <t>Total weight Holds,Macros</t>
  </si>
  <si>
    <t>140mm</t>
  </si>
  <si>
    <t>160mm</t>
  </si>
  <si>
    <t>Giga</t>
  </si>
  <si>
    <t>170mm</t>
  </si>
  <si>
    <t>180mm</t>
  </si>
  <si>
    <t>Contact info</t>
  </si>
  <si>
    <t>NOTES</t>
  </si>
  <si>
    <r>
      <rPr>
        <rFont val="Arial"/>
        <b/>
        <color rgb="FF4472C4"/>
        <sz val="14.0"/>
        <u/>
      </rPr>
      <t>www.ibexholds.com</t>
    </r>
  </si>
  <si>
    <t>HERE YOU CAN ADD A SPECIAL REQUEST OR NOTE REGARDING YOUR ORDER</t>
  </si>
  <si>
    <t>sales@ibexholds.com</t>
  </si>
  <si>
    <t>0030 6977231007</t>
  </si>
  <si>
    <t>Billing Information</t>
  </si>
  <si>
    <t>Delivery Information</t>
  </si>
  <si>
    <t>Company name:</t>
  </si>
  <si>
    <t>Company address:</t>
  </si>
  <si>
    <t>Country:</t>
  </si>
  <si>
    <t>VAT number:</t>
  </si>
  <si>
    <t>Responsible person:</t>
  </si>
  <si>
    <t>Tel:</t>
  </si>
  <si>
    <t>E-mail:</t>
  </si>
  <si>
    <t>Climbing</t>
  </si>
  <si>
    <t xml:space="preserve">Holds </t>
  </si>
  <si>
    <t>UNI</t>
  </si>
  <si>
    <r>
      <rPr>
        <rFont val="Arial"/>
        <b/>
        <color rgb="FF000000"/>
        <sz val="36.0"/>
      </rPr>
      <t>NISYROS (PU)</t>
    </r>
  </si>
  <si>
    <t>POLYURETHANE HOLDS (DANNOMOND) PU</t>
  </si>
  <si>
    <t>What kind of BOLTS am I going to need ?</t>
  </si>
  <si>
    <t>What kind of SCREWS am I going to need ?</t>
  </si>
  <si>
    <t>What sizes of holds have I ordered ?</t>
  </si>
  <si>
    <t>*No VAT included in prices below.</t>
  </si>
  <si>
    <t>STANDARD COLORS</t>
  </si>
  <si>
    <t>NUMBER OF SETS ORDERED</t>
  </si>
  <si>
    <t>NUMBER OF HOLDS ORDERED</t>
  </si>
  <si>
    <t>TOTAL RETAIL PRICE*</t>
  </si>
  <si>
    <t>WEIGHT     (each set kg)</t>
  </si>
  <si>
    <t>WEIGHT   (total sets ordered kg)</t>
  </si>
  <si>
    <t>COST FOR BOLTS &amp; SCREWS  (total for all sets ordered)</t>
  </si>
  <si>
    <t>30 mm</t>
  </si>
  <si>
    <t>40 mm</t>
  </si>
  <si>
    <t>50 mm</t>
  </si>
  <si>
    <t>60 mm</t>
  </si>
  <si>
    <t>70 mm</t>
  </si>
  <si>
    <t>80 mm</t>
  </si>
  <si>
    <t>90 mm</t>
  </si>
  <si>
    <t>100 mm</t>
  </si>
  <si>
    <t>110 mm</t>
  </si>
  <si>
    <t>120 mm</t>
  </si>
  <si>
    <t>140 mm</t>
  </si>
  <si>
    <t>150mm</t>
  </si>
  <si>
    <t>4 mm</t>
  </si>
  <si>
    <t>5 mm</t>
  </si>
  <si>
    <t>X-SMALL</t>
  </si>
  <si>
    <t>SMALL</t>
  </si>
  <si>
    <t>MEDIUM</t>
  </si>
  <si>
    <t>LARGE</t>
  </si>
  <si>
    <t>XL - XXL</t>
  </si>
  <si>
    <t>MEGA</t>
  </si>
  <si>
    <t>GIGA</t>
  </si>
  <si>
    <t xml:space="preserve">Please note that the color shown are digital representations of actual colors and slight differences might exist between these and the actual material. </t>
  </si>
  <si>
    <t>NAME OF RANGE/SET</t>
  </si>
  <si>
    <t>Tip</t>
  </si>
  <si>
    <t>Holds per set</t>
  </si>
  <si>
    <t>RETAIL     price*</t>
  </si>
  <si>
    <t>7  SKY BLUE</t>
  </si>
  <si>
    <t>2  BRIGHT YELLOW 116C</t>
  </si>
  <si>
    <t>5  TRAFFIC RED 186C/3020</t>
  </si>
  <si>
    <t>69 US GREEN       16-09 368C/6018</t>
  </si>
  <si>
    <t>16 SIGNAL VIOLET -/4008</t>
  </si>
  <si>
    <t xml:space="preserve"> 76  US 14-01 ORANGE  </t>
  </si>
  <si>
    <t>79  PURE WHITE -/9010</t>
  </si>
  <si>
    <t>80 PINK TEST WITH WHITE</t>
  </si>
  <si>
    <t>77 US GREEN       16-16 803c/1026</t>
  </si>
  <si>
    <t>10 JET     BLACK 9005</t>
  </si>
  <si>
    <t>11  FLUO ORANGE</t>
  </si>
  <si>
    <t>13  FLUO    PINK</t>
  </si>
  <si>
    <t>12  FLUO GREEN 802C</t>
  </si>
  <si>
    <t>81 US PURPPLE 17-13 267U</t>
  </si>
  <si>
    <t>41  NONE PIGMENTED +20%</t>
  </si>
  <si>
    <t>20 mm</t>
  </si>
  <si>
    <t>UNI5988</t>
  </si>
  <si>
    <t>NISYROS</t>
  </si>
  <si>
    <r>
      <rPr>
        <rFont val="Arial"/>
        <b/>
        <color rgb="FF0000FF"/>
        <sz val="14.0"/>
        <u/>
      </rPr>
      <t>Jugs XL</t>
    </r>
  </si>
  <si>
    <t>UNI4618</t>
  </si>
  <si>
    <r>
      <rPr>
        <rFont val="Arial"/>
        <b/>
        <color rgb="FF0000CC"/>
        <sz val="14.0"/>
      </rPr>
      <t>Pinches M</t>
    </r>
  </si>
  <si>
    <t>UNI5985</t>
  </si>
  <si>
    <r>
      <rPr>
        <rFont val="Arial"/>
        <b/>
        <color rgb="FF0000FF"/>
        <sz val="14.0"/>
      </rPr>
      <t>Pinches L</t>
    </r>
  </si>
  <si>
    <t>UNI4620</t>
  </si>
  <si>
    <r>
      <rPr>
        <rFont val="Arial"/>
        <b/>
        <color rgb="FF0000CC"/>
        <sz val="14.0"/>
      </rPr>
      <t>Pinches XL I</t>
    </r>
  </si>
  <si>
    <t>UNI5986</t>
  </si>
  <si>
    <r>
      <rPr>
        <rFont val="Arial"/>
        <b/>
        <color rgb="FF0000FF"/>
        <sz val="14.0"/>
      </rPr>
      <t>Pinches XL II</t>
    </r>
  </si>
  <si>
    <t>UNI4619</t>
  </si>
  <si>
    <r>
      <rPr>
        <rFont val="Arial"/>
        <b/>
        <color rgb="FF0000CC"/>
        <sz val="14.0"/>
      </rPr>
      <t>Slopers XL I</t>
    </r>
  </si>
  <si>
    <t>UNI5989</t>
  </si>
  <si>
    <r>
      <rPr>
        <rFont val="Arial"/>
        <b/>
        <color rgb="FF0000FF"/>
        <sz val="14.0"/>
      </rPr>
      <t>Slopers XL II</t>
    </r>
  </si>
  <si>
    <t>UNI5223</t>
  </si>
  <si>
    <r>
      <rPr>
        <rFont val="Arial"/>
        <b/>
        <color rgb="FF0000CC"/>
        <sz val="14.0"/>
      </rPr>
      <t>Slopers Mega</t>
    </r>
  </si>
  <si>
    <t>UNI5275</t>
  </si>
  <si>
    <r>
      <rPr>
        <rFont val="Arial"/>
        <b/>
        <color rgb="FF0000CC"/>
        <sz val="14.0"/>
      </rPr>
      <t>Giga I</t>
    </r>
  </si>
  <si>
    <t>UNI5276</t>
  </si>
  <si>
    <r>
      <rPr>
        <rFont val="Arial"/>
        <b/>
        <color rgb="FF0000CC"/>
        <sz val="14.0"/>
      </rPr>
      <t>Giga II</t>
    </r>
  </si>
  <si>
    <t>UNI5277</t>
  </si>
  <si>
    <r>
      <rPr>
        <rFont val="Arial"/>
        <b/>
        <color rgb="FF0000CC"/>
        <sz val="14.0"/>
      </rPr>
      <t>Giga III</t>
    </r>
  </si>
  <si>
    <t>UNI5278</t>
  </si>
  <si>
    <r>
      <rPr>
        <rFont val="Arial"/>
        <b/>
        <color rgb="FF0000CC"/>
        <sz val="14.0"/>
      </rPr>
      <t>Giga IV</t>
    </r>
  </si>
  <si>
    <t>UNI5279</t>
  </si>
  <si>
    <r>
      <rPr>
        <rFont val="Arial"/>
        <b/>
        <color rgb="FF0000CC"/>
        <sz val="14.0"/>
      </rPr>
      <t>Giga V</t>
    </r>
  </si>
  <si>
    <t>UNI4614</t>
  </si>
  <si>
    <r>
      <rPr>
        <rFont val="Arial"/>
        <b/>
        <color rgb="FF0000CC"/>
        <sz val="14.0"/>
      </rPr>
      <t>Edges S I</t>
    </r>
  </si>
  <si>
    <t>UNI4613</t>
  </si>
  <si>
    <r>
      <rPr>
        <rFont val="Arial"/>
        <b/>
        <color rgb="FF0000CC"/>
        <sz val="14.0"/>
      </rPr>
      <t>Edges S II</t>
    </r>
  </si>
  <si>
    <t>UNI4615</t>
  </si>
  <si>
    <r>
      <rPr>
        <rFont val="Arial"/>
        <b/>
        <color rgb="FF0000CC"/>
        <sz val="14.0"/>
      </rPr>
      <t>Edges M I</t>
    </r>
  </si>
  <si>
    <t>UNI4616</t>
  </si>
  <si>
    <r>
      <rPr>
        <rFont val="Arial"/>
        <b/>
        <color rgb="FF0000CC"/>
        <sz val="14.0"/>
      </rPr>
      <t>Edges M II</t>
    </r>
  </si>
  <si>
    <t>UNI5983</t>
  </si>
  <si>
    <r>
      <rPr>
        <rFont val="Arial"/>
        <b/>
        <color rgb="FF0000FF"/>
        <sz val="14.0"/>
      </rPr>
      <t>Edges M III</t>
    </r>
  </si>
  <si>
    <t>UNI4617</t>
  </si>
  <si>
    <r>
      <rPr>
        <rFont val="Arial"/>
        <b/>
        <color rgb="FF0000CC"/>
        <sz val="14.0"/>
      </rPr>
      <t>Edges L</t>
    </r>
  </si>
  <si>
    <t>UNI5061</t>
  </si>
  <si>
    <r>
      <rPr>
        <rFont val="Arial"/>
        <b/>
        <color rgb="FF0000CC"/>
        <sz val="14.0"/>
      </rPr>
      <t>Edges Mega I</t>
    </r>
  </si>
  <si>
    <t>UNI5062</t>
  </si>
  <si>
    <r>
      <rPr>
        <rFont val="Arial"/>
        <b/>
        <color rgb="FF0000CC"/>
        <sz val="14.0"/>
      </rPr>
      <t>Edges Mega II</t>
    </r>
  </si>
  <si>
    <t>UNI5063</t>
  </si>
  <si>
    <r>
      <rPr>
        <rFont val="Arial"/>
        <b/>
        <color rgb="FF0000CC"/>
        <sz val="14.0"/>
      </rPr>
      <t>Edges Mega III</t>
    </r>
  </si>
  <si>
    <t>UNI5067</t>
  </si>
  <si>
    <r>
      <rPr>
        <rFont val="Arial"/>
        <b/>
        <color rgb="FF0000CC"/>
        <sz val="14.0"/>
      </rPr>
      <t>Twin Edges XXL</t>
    </r>
  </si>
  <si>
    <t>UNI5064</t>
  </si>
  <si>
    <r>
      <rPr>
        <rFont val="Arial"/>
        <b/>
        <color rgb="FF0000CC"/>
        <sz val="14.0"/>
      </rPr>
      <t>Edges Incuts L</t>
    </r>
  </si>
  <si>
    <t>UNI5065</t>
  </si>
  <si>
    <r>
      <rPr>
        <rFont val="Arial"/>
        <b/>
        <color rgb="FF0000CC"/>
        <sz val="14.0"/>
      </rPr>
      <t>Incut XL</t>
    </r>
  </si>
  <si>
    <t>UNI4612</t>
  </si>
  <si>
    <r>
      <rPr>
        <rFont val="Arial"/>
        <b/>
        <color rgb="FF0000CC"/>
        <sz val="14.0"/>
      </rPr>
      <t>Footholds XS I</t>
    </r>
  </si>
  <si>
    <t>UNI5977</t>
  </si>
  <si>
    <r>
      <rPr>
        <rFont val="Arial"/>
        <b/>
        <color rgb="FF0000CC"/>
        <sz val="14.0"/>
      </rPr>
      <t>Footholds Lead XS II</t>
    </r>
  </si>
  <si>
    <t>UNI5978</t>
  </si>
  <si>
    <r>
      <rPr>
        <rFont val="Arial"/>
        <b/>
        <color rgb="FF0000FF"/>
        <sz val="14.0"/>
      </rPr>
      <t>Footholds Nails XS</t>
    </r>
  </si>
  <si>
    <t>UNI5984</t>
  </si>
  <si>
    <r>
      <rPr>
        <rFont val="Arial"/>
        <b/>
        <color rgb="FF0000FF"/>
        <sz val="14.0"/>
      </rPr>
      <t>Blockers M</t>
    </r>
  </si>
  <si>
    <t>UNI5992</t>
  </si>
  <si>
    <r>
      <rPr>
        <rFont val="Arial"/>
        <b/>
        <color rgb="FF0000FF"/>
        <sz val="14.0"/>
      </rPr>
      <t>Twin Blockers Giga</t>
    </r>
  </si>
  <si>
    <t>UNI5980</t>
  </si>
  <si>
    <r>
      <rPr>
        <rFont val="Arial"/>
        <b/>
        <color rgb="FF0000FF"/>
        <sz val="14.0"/>
      </rPr>
      <t>Pockets S</t>
    </r>
  </si>
  <si>
    <t>UNI5987</t>
  </si>
  <si>
    <r>
      <rPr>
        <rFont val="Arial"/>
        <b/>
        <color rgb="FF0000FF"/>
        <sz val="14.0"/>
      </rPr>
      <t>Pockets L</t>
    </r>
  </si>
  <si>
    <t>UNI5990</t>
  </si>
  <si>
    <r>
      <rPr>
        <rFont val="Arial"/>
        <b/>
        <color rgb="FF0000FF"/>
        <sz val="14.0"/>
      </rPr>
      <t>Pockets XL</t>
    </r>
  </si>
  <si>
    <t>UNI5982</t>
  </si>
  <si>
    <r>
      <rPr>
        <rFont val="Arial"/>
        <b/>
        <color rgb="FF0000FF"/>
        <sz val="14.0"/>
      </rPr>
      <t>Crimps S</t>
    </r>
  </si>
  <si>
    <t>UNI5981</t>
  </si>
  <si>
    <r>
      <rPr>
        <rFont val="Arial"/>
        <b/>
        <color rgb="FF0000FF"/>
        <sz val="14.0"/>
      </rPr>
      <t>Plates L Screw on</t>
    </r>
  </si>
  <si>
    <t>UNI5979</t>
  </si>
  <si>
    <r>
      <rPr>
        <rFont val="Arial"/>
        <b/>
        <color rgb="FF0000FF"/>
        <sz val="14.0"/>
      </rPr>
      <t>Jibs XS Screw on</t>
    </r>
  </si>
  <si>
    <t>UNI5993</t>
  </si>
  <si>
    <t>Twin Pinches Mega</t>
  </si>
  <si>
    <t>UNI5991</t>
  </si>
  <si>
    <t>Twin Slopers Mega</t>
  </si>
  <si>
    <t>UNI0000</t>
  </si>
  <si>
    <t>All Nisyros PU sets</t>
  </si>
  <si>
    <t>UKA</t>
  </si>
  <si>
    <t>KALYMNOS (PU)</t>
  </si>
  <si>
    <t>UKA5995</t>
  </si>
  <si>
    <t>KALYMNOS</t>
  </si>
  <si>
    <r>
      <rPr>
        <rFont val="Arial"/>
        <b/>
        <color rgb="FF0000FF"/>
        <sz val="14.0"/>
      </rPr>
      <t>Pinch Giga I</t>
    </r>
  </si>
  <si>
    <t>UKA5996</t>
  </si>
  <si>
    <r>
      <rPr>
        <rFont val="Arial"/>
        <b/>
        <color rgb="FF0000FF"/>
        <sz val="14.0"/>
      </rPr>
      <t xml:space="preserve">Pinches Giga II </t>
    </r>
  </si>
  <si>
    <t>UKA5997</t>
  </si>
  <si>
    <r>
      <rPr>
        <rFont val="Arial"/>
        <b/>
        <color rgb="FF0000FF"/>
        <sz val="14.0"/>
      </rPr>
      <t>Pinches Giga III</t>
    </r>
  </si>
  <si>
    <t>UKA5998</t>
  </si>
  <si>
    <r>
      <rPr>
        <rFont val="Arial"/>
        <b/>
        <color rgb="FF0000FF"/>
        <sz val="14.0"/>
      </rPr>
      <t>Pinches XL</t>
    </r>
  </si>
  <si>
    <t>UKA5994</t>
  </si>
  <si>
    <r>
      <rPr>
        <rFont val="Arial"/>
        <b/>
        <color rgb="FF0000FF"/>
        <sz val="14.0"/>
      </rPr>
      <t>Pinches M</t>
    </r>
  </si>
  <si>
    <t>UKA0000</t>
  </si>
  <si>
    <t>All KALYMNOS PU sets</t>
  </si>
  <si>
    <t>UAL</t>
  </si>
  <si>
    <r>
      <rPr>
        <rFont val="Arial"/>
        <b/>
        <color rgb="FF000000"/>
        <sz val="36.0"/>
      </rPr>
      <t>ALPHA (PU)</t>
    </r>
  </si>
  <si>
    <t>UAL5824</t>
  </si>
  <si>
    <t>ALPHA PU</t>
  </si>
  <si>
    <r>
      <rPr>
        <rFont val="Arial"/>
        <b/>
        <color rgb="FF0000FF"/>
        <sz val="14.0"/>
      </rPr>
      <t>Jugs X Large I PU</t>
    </r>
  </si>
  <si>
    <t>Also available in PE EAL 6466</t>
  </si>
  <si>
    <t>UAL1980</t>
  </si>
  <si>
    <r>
      <rPr>
        <rFont val="Arial"/>
        <b/>
        <color rgb="FF0000CC"/>
        <sz val="14.0"/>
      </rPr>
      <t>Jug XX Large I PU</t>
    </r>
  </si>
  <si>
    <t>Also available in PE EAL 2167</t>
  </si>
  <si>
    <t>UAL5827</t>
  </si>
  <si>
    <r>
      <rPr>
        <rFont val="Arial"/>
        <b/>
        <color rgb="FF0000FF"/>
        <sz val="14.0"/>
      </rPr>
      <t>Jugs XX Large III PU</t>
    </r>
  </si>
  <si>
    <t>Also available in PE EAL 6467</t>
  </si>
  <si>
    <t>UAL5825</t>
  </si>
  <si>
    <r>
      <rPr>
        <rFont val="Arial"/>
        <b/>
        <color rgb="FF0000FF"/>
        <sz val="14.0"/>
      </rPr>
      <t>Jug Giga I PU</t>
    </r>
  </si>
  <si>
    <t>UAL5826</t>
  </si>
  <si>
    <r>
      <rPr>
        <rFont val="Arial"/>
        <b/>
        <color rgb="FF0000FF"/>
        <sz val="14.0"/>
      </rPr>
      <t>Jug Giga II PU</t>
    </r>
  </si>
  <si>
    <t>UAL5828</t>
  </si>
  <si>
    <r>
      <rPr>
        <rFont val="Arial"/>
        <b/>
        <color rgb="FF0000FF"/>
        <sz val="14.0"/>
      </rPr>
      <t>Crack Giga PU</t>
    </r>
  </si>
  <si>
    <t>UAL5829</t>
  </si>
  <si>
    <r>
      <rPr>
        <rFont val="Arial"/>
        <b/>
        <color rgb="FF0000FF"/>
        <sz val="14.0"/>
      </rPr>
      <t>Crack X Large I Screw on PU</t>
    </r>
  </si>
  <si>
    <t>UAL5805</t>
  </si>
  <si>
    <r>
      <rPr>
        <rFont val="Arial"/>
        <b/>
        <color rgb="FF0000FF"/>
        <sz val="14.0"/>
      </rPr>
      <t>Pinches L I PU</t>
    </r>
  </si>
  <si>
    <t>Also available in PE EAL 5031</t>
  </si>
  <si>
    <t>UAL5804</t>
  </si>
  <si>
    <r>
      <rPr>
        <rFont val="Arial"/>
        <b/>
        <color rgb="FF0000FF"/>
        <sz val="14.0"/>
      </rPr>
      <t>Pinches X Large I PU</t>
    </r>
  </si>
  <si>
    <t>Also available in PE EAL 5030</t>
  </si>
  <si>
    <t>UAL5029</t>
  </si>
  <si>
    <r>
      <rPr>
        <rFont val="Arial"/>
        <b/>
        <color rgb="FF0000FF"/>
        <sz val="14.0"/>
      </rPr>
      <t>Pinch Giga I PU</t>
    </r>
  </si>
  <si>
    <t>UAL5044</t>
  </si>
  <si>
    <r>
      <rPr>
        <rFont val="Arial"/>
        <b/>
        <color rgb="FF0000FF"/>
        <sz val="14.0"/>
      </rPr>
      <t>Edge Giga I PU</t>
    </r>
  </si>
  <si>
    <t>UAL5806</t>
  </si>
  <si>
    <r>
      <rPr>
        <rFont val="Arial"/>
        <b/>
        <color rgb="FF0000FF"/>
        <sz val="14.0"/>
      </rPr>
      <t>Edges Mega I PU</t>
    </r>
  </si>
  <si>
    <t>Also available in PE EAL 5043</t>
  </si>
  <si>
    <t>UAL1981</t>
  </si>
  <si>
    <r>
      <rPr>
        <rFont val="Arial"/>
        <b/>
        <color rgb="FF0000CC"/>
        <sz val="14.0"/>
      </rPr>
      <t>Crimps Small I PU</t>
    </r>
  </si>
  <si>
    <t>UAL1740</t>
  </si>
  <si>
    <r>
      <rPr>
        <rFont val="Arial"/>
        <b/>
        <color rgb="FF0000CC"/>
        <sz val="14.0"/>
      </rPr>
      <t>Edges Medium I PU</t>
    </r>
  </si>
  <si>
    <t>3</t>
  </si>
  <si>
    <t>UAL3467</t>
  </si>
  <si>
    <r>
      <rPr>
        <rFont val="Arial"/>
        <b/>
        <color rgb="FF0000FF"/>
        <sz val="14.0"/>
      </rPr>
      <t>Edges mixed I PU</t>
    </r>
  </si>
  <si>
    <t>UAL5023</t>
  </si>
  <si>
    <r>
      <rPr>
        <rFont val="Arial"/>
        <b/>
        <color rgb="FF0000CC"/>
        <sz val="14.0"/>
      </rPr>
      <t>Pockets X Small I PU</t>
    </r>
  </si>
  <si>
    <t>UAL1687</t>
  </si>
  <si>
    <r>
      <rPr>
        <rFont val="Arial"/>
        <b/>
        <color rgb="FF0000CC"/>
        <sz val="14.0"/>
      </rPr>
      <t>Handles X Large I PU</t>
    </r>
  </si>
  <si>
    <t>UAL1457</t>
  </si>
  <si>
    <r>
      <rPr>
        <rFont val="Arial"/>
        <b/>
        <color rgb="FF0000CC"/>
        <sz val="14.0"/>
      </rPr>
      <t>Footholds X Small I PU</t>
    </r>
  </si>
  <si>
    <t>UAL3745</t>
  </si>
  <si>
    <r>
      <rPr>
        <rFont val="Arial"/>
        <b/>
        <color rgb="FF0000CC"/>
        <sz val="14.0"/>
      </rPr>
      <t>Footholds X Small II PU</t>
    </r>
  </si>
  <si>
    <t>UAL3744</t>
  </si>
  <si>
    <r>
      <rPr>
        <rFont val="Arial"/>
        <b/>
        <color rgb="FF0000CC"/>
        <sz val="14.0"/>
      </rPr>
      <t>Footholds Small I PU</t>
    </r>
  </si>
  <si>
    <t>UAL6465</t>
  </si>
  <si>
    <r>
      <rPr>
        <rFont val="Arial"/>
        <b/>
        <color rgb="FF0000FF"/>
        <sz val="14.0"/>
        <u/>
      </rPr>
      <t>Pinches X Small I PU</t>
    </r>
  </si>
  <si>
    <t>Also available in PE EAL5033</t>
  </si>
  <si>
    <t>UAL6459</t>
  </si>
  <si>
    <r>
      <rPr>
        <rFont val="Arial"/>
        <b/>
        <color rgb="FF0000FF"/>
        <sz val="14.0"/>
        <u/>
      </rPr>
      <t>Pinches Medium I PU</t>
    </r>
  </si>
  <si>
    <t>Also available in PE EAL 5032</t>
  </si>
  <si>
    <t>UAL6460</t>
  </si>
  <si>
    <r>
      <rPr>
        <rFont val="Arial"/>
        <b/>
        <color rgb="FF0000FF"/>
        <sz val="14.0"/>
        <u/>
      </rPr>
      <t>Pinches Large II PU</t>
    </r>
  </si>
  <si>
    <t>Also available in PE EAL 1515</t>
  </si>
  <si>
    <t>UAL6461</t>
  </si>
  <si>
    <r>
      <rPr>
        <rFont val="Arial"/>
        <b/>
        <color rgb="FF0000FF"/>
        <sz val="14.0"/>
        <u/>
      </rPr>
      <t>Edges Crimps Medium I PU</t>
    </r>
  </si>
  <si>
    <t>Also available in PE EAL 5022</t>
  </si>
  <si>
    <t>UAL6462</t>
  </si>
  <si>
    <r>
      <rPr>
        <rFont val="Arial"/>
        <b/>
        <color rgb="FF0000FF"/>
        <sz val="14.0"/>
        <u/>
      </rPr>
      <t>Pockets Large I PU</t>
    </r>
  </si>
  <si>
    <t>Also available in PE EAL 5027</t>
  </si>
  <si>
    <t>UAL6463</t>
  </si>
  <si>
    <r>
      <rPr>
        <rFont val="Arial"/>
        <b/>
        <color rgb="FF0000FF"/>
        <sz val="14.0"/>
        <u/>
      </rPr>
      <t>Pockets X Large I PU</t>
    </r>
  </si>
  <si>
    <t>Also available in PE EAL 5026</t>
  </si>
  <si>
    <t>UAL6464</t>
  </si>
  <si>
    <r>
      <rPr>
        <rFont val="Arial"/>
        <b/>
        <color rgb="FF0000FF"/>
        <sz val="14.0"/>
        <u/>
      </rPr>
      <t>Pocket XX Large I PU</t>
    </r>
  </si>
  <si>
    <t>Also available in PE EAL 5397</t>
  </si>
  <si>
    <t>UAL6455</t>
  </si>
  <si>
    <r>
      <rPr>
        <rFont val="Arial"/>
        <b/>
        <color rgb="FF0000FF"/>
        <sz val="14.0"/>
        <u/>
      </rPr>
      <t>Jugs Small I PU</t>
    </r>
  </si>
  <si>
    <t>Also available in PE EAL 5034</t>
  </si>
  <si>
    <t>UAL6480</t>
  </si>
  <si>
    <r>
      <rPr>
        <rFont val="Arial"/>
        <b/>
        <color rgb="FF0000FF"/>
        <sz val="14.0"/>
        <u/>
      </rPr>
      <t>Jugs Large I PU</t>
    </r>
  </si>
  <si>
    <t xml:space="preserve">  Also available in PE EAL 5036</t>
  </si>
  <si>
    <t>UAL6457</t>
  </si>
  <si>
    <r>
      <rPr>
        <rFont val="Arial"/>
        <b/>
        <color rgb="FF0000FF"/>
        <sz val="14.0"/>
        <u/>
      </rPr>
      <t>Jugs X Large II PU</t>
    </r>
  </si>
  <si>
    <t>Also available in PE EAL 5039</t>
  </si>
  <si>
    <t>UAL6456</t>
  </si>
  <si>
    <r>
      <rPr>
        <rFont val="Arial"/>
        <b/>
        <color rgb="FF0000FF"/>
        <sz val="14.0"/>
        <u/>
      </rPr>
      <t>Jugs X Large III PU</t>
    </r>
  </si>
  <si>
    <t>Also available in PE EAL 5038</t>
  </si>
  <si>
    <t>UAL6458</t>
  </si>
  <si>
    <r>
      <rPr>
        <rFont val="Arial"/>
        <b/>
        <color rgb="FF0000FF"/>
        <sz val="14.0"/>
        <u/>
      </rPr>
      <t>Jug XX Large II PU</t>
    </r>
  </si>
  <si>
    <t>Also available in PE EAL 5040</t>
  </si>
  <si>
    <t>UAL7670</t>
  </si>
  <si>
    <r>
      <rPr>
        <rFont val="Arial"/>
        <b/>
        <color rgb="FF0000FF"/>
        <sz val="14.0"/>
        <u/>
      </rPr>
      <t>Jugs Medium II PU</t>
    </r>
  </si>
  <si>
    <t>JUST RELEASED</t>
  </si>
  <si>
    <t>UAL7671</t>
  </si>
  <si>
    <r>
      <rPr>
        <rFont val="Arial"/>
        <b/>
        <color rgb="FF0000FF"/>
        <sz val="14.0"/>
        <u/>
      </rPr>
      <t>Jugs X Large IV PU</t>
    </r>
  </si>
  <si>
    <t>UAL7673</t>
  </si>
  <si>
    <r>
      <rPr>
        <rFont val="Arial"/>
        <b/>
        <color rgb="FF0000FF"/>
        <sz val="14.0"/>
        <u/>
      </rPr>
      <t>Slopers Medium I PU</t>
    </r>
  </si>
  <si>
    <t>UAL7083</t>
  </si>
  <si>
    <r>
      <rPr>
        <rFont val="Arial"/>
        <b/>
        <color rgb="FF0000FF"/>
        <sz val="14.0"/>
        <u/>
      </rPr>
      <t>Slopers Mega I PU</t>
    </r>
  </si>
  <si>
    <t>UAL7095</t>
  </si>
  <si>
    <r>
      <rPr>
        <rFont val="Arial"/>
        <b/>
        <color rgb="FF0000FF"/>
        <sz val="14.0"/>
        <u/>
      </rPr>
      <t xml:space="preserve">Slopers XX Large I PU </t>
    </r>
  </si>
  <si>
    <t>UAL7096</t>
  </si>
  <si>
    <r>
      <rPr>
        <rFont val="Arial"/>
        <b/>
        <color rgb="FF0000FF"/>
        <sz val="14.0"/>
        <u/>
      </rPr>
      <t>Slopers X Large I PU</t>
    </r>
  </si>
  <si>
    <t>UAL7097</t>
  </si>
  <si>
    <r>
      <rPr>
        <rFont val="Arial"/>
        <b/>
        <color rgb="FF0000FF"/>
        <sz val="14.0"/>
        <u/>
      </rPr>
      <t>Slopers Large I PU</t>
    </r>
  </si>
  <si>
    <t>UAL7098</t>
  </si>
  <si>
    <r>
      <rPr>
        <rFont val="Arial"/>
        <b/>
        <color rgb="FF0000FF"/>
        <sz val="14.0"/>
        <u/>
      </rPr>
      <t>Jibs Small I PU</t>
    </r>
  </si>
  <si>
    <t>UAL7162</t>
  </si>
  <si>
    <r>
      <rPr>
        <rFont val="Arial"/>
        <b/>
        <color rgb="FF0000FF"/>
        <sz val="14.0"/>
        <u/>
      </rPr>
      <t>Footholds Small II PU</t>
    </r>
  </si>
  <si>
    <t>UAL7199</t>
  </si>
  <si>
    <r>
      <rPr>
        <rFont val="Arial"/>
        <b/>
        <color rgb="FF0000FF"/>
        <sz val="14.0"/>
        <u/>
      </rPr>
      <t>Jugs Large II PU</t>
    </r>
  </si>
  <si>
    <t>UAL7323</t>
  </si>
  <si>
    <r>
      <rPr>
        <rFont val="Arial"/>
        <b/>
        <color rgb="FF0000FF"/>
        <sz val="14.0"/>
        <u/>
      </rPr>
      <t>Slopers XX Large II PU</t>
    </r>
  </si>
  <si>
    <t>UAL7334</t>
  </si>
  <si>
    <r>
      <rPr>
        <rFont val="Arial"/>
        <b/>
        <color rgb="FF0000FF"/>
        <sz val="14.0"/>
        <u/>
      </rPr>
      <t>Pinches Mega I PU</t>
    </r>
  </si>
  <si>
    <t>UAL0000</t>
  </si>
  <si>
    <t>All Alpha PU sets</t>
  </si>
  <si>
    <t>UBE</t>
  </si>
  <si>
    <r>
      <rPr>
        <rFont val="Arial"/>
        <b/>
        <color rgb="FF000000"/>
        <sz val="36.0"/>
        <u/>
      </rPr>
      <t>BETA (PU)</t>
    </r>
  </si>
  <si>
    <t>UBE7063</t>
  </si>
  <si>
    <t>BETA PU</t>
  </si>
  <si>
    <r>
      <rPr>
        <rFont val="Arial"/>
        <b/>
        <color rgb="FF0000FF"/>
        <sz val="14.0"/>
        <u/>
      </rPr>
      <t>Pinches Giga II</t>
    </r>
  </si>
  <si>
    <t>UBE7328</t>
  </si>
  <si>
    <r>
      <rPr>
        <rFont val="Arial"/>
        <b/>
        <color rgb="FF0000FF"/>
        <sz val="14.0"/>
        <u/>
      </rPr>
      <t>Pinches Mega I</t>
    </r>
  </si>
  <si>
    <t>UBE7335</t>
  </si>
  <si>
    <r>
      <rPr>
        <rFont val="Arial"/>
        <b/>
        <color rgb="FF0000FF"/>
        <sz val="14.0"/>
        <u/>
      </rPr>
      <t>Roof Jugs Mega I</t>
    </r>
  </si>
  <si>
    <t>UBE7371</t>
  </si>
  <si>
    <r>
      <rPr>
        <rFont val="Arial"/>
        <b/>
        <color rgb="FF0000FF"/>
        <sz val="14.0"/>
        <u/>
      </rPr>
      <t>Roof Jug Giga I</t>
    </r>
  </si>
  <si>
    <t>UBE7376</t>
  </si>
  <si>
    <r>
      <rPr>
        <rFont val="Arial"/>
        <b/>
        <color rgb="FF0000FF"/>
        <sz val="14.0"/>
        <u/>
      </rPr>
      <t>Pinches XX Large II</t>
    </r>
  </si>
  <si>
    <t>UBE7377</t>
  </si>
  <si>
    <r>
      <rPr>
        <rFont val="Arial"/>
        <b/>
        <color rgb="FF0000FF"/>
        <sz val="14.0"/>
        <u/>
      </rPr>
      <t>Roof Jugs X Large I</t>
    </r>
  </si>
  <si>
    <t>UBE7664</t>
  </si>
  <si>
    <r>
      <rPr>
        <rFont val="Arial"/>
        <b/>
        <color rgb="FF0000FF"/>
        <sz val="14.0"/>
        <u/>
      </rPr>
      <t>Footholds Medium I</t>
    </r>
  </si>
  <si>
    <t>UBE7665</t>
  </si>
  <si>
    <r>
      <rPr>
        <rFont val="Arial"/>
        <b/>
        <color rgb="FF0000FF"/>
        <sz val="14.0"/>
        <u/>
      </rPr>
      <t>Jugs Giga I</t>
    </r>
  </si>
  <si>
    <t>UBE7672</t>
  </si>
  <si>
    <r>
      <rPr>
        <rFont val="Arial"/>
        <b/>
        <color rgb="FF0000FF"/>
        <sz val="14.0"/>
        <u/>
      </rPr>
      <t xml:space="preserve">Pinches X Large I </t>
    </r>
  </si>
  <si>
    <t>UBE7674</t>
  </si>
  <si>
    <r>
      <rPr>
        <rFont val="Arial"/>
        <b/>
        <color rgb="FF0000FF"/>
        <sz val="14.0"/>
        <u/>
      </rPr>
      <t>Pinches X Large II</t>
    </r>
  </si>
  <si>
    <t>UBE7675</t>
  </si>
  <si>
    <r>
      <rPr>
        <rFont val="Arial"/>
        <b/>
        <color rgb="FF0000FF"/>
        <sz val="14.0"/>
        <u/>
      </rPr>
      <t>Pinches X Large III</t>
    </r>
  </si>
  <si>
    <t>UBE7676</t>
  </si>
  <si>
    <r>
      <rPr>
        <rFont val="Arial"/>
        <b/>
        <color rgb="FF0000FF"/>
        <sz val="14.0"/>
        <u/>
      </rPr>
      <t>Footholds Small I</t>
    </r>
  </si>
  <si>
    <t>UBE7707</t>
  </si>
  <si>
    <r>
      <rPr>
        <rFont val="Arial"/>
        <b/>
        <color rgb="FF0000FF"/>
        <sz val="14.0"/>
        <u/>
      </rPr>
      <t>Roof Jug Giga II</t>
    </r>
  </si>
  <si>
    <t>UBE7708</t>
  </si>
  <si>
    <r>
      <rPr>
        <rFont val="Arial"/>
        <b/>
        <color rgb="FF0000FF"/>
        <sz val="14.0"/>
        <u/>
      </rPr>
      <t>Pockets Giga I</t>
    </r>
  </si>
  <si>
    <t>UBE7709</t>
  </si>
  <si>
    <r>
      <rPr>
        <rFont val="Arial"/>
        <b/>
        <color rgb="FF0000FF"/>
        <sz val="14.0"/>
        <u/>
      </rPr>
      <t>Roof Jugs XX Large I</t>
    </r>
  </si>
  <si>
    <t>UBE7771</t>
  </si>
  <si>
    <r>
      <rPr>
        <rFont val="Arial"/>
        <b/>
        <color rgb="FF0000FF"/>
        <sz val="14.0"/>
        <u/>
      </rPr>
      <t>Roof Jugs X Large II</t>
    </r>
  </si>
  <si>
    <t>UBE7785</t>
  </si>
  <si>
    <r>
      <rPr>
        <rFont val="Arial"/>
        <b/>
        <color rgb="FF0000FF"/>
        <sz val="14.0"/>
        <u/>
      </rPr>
      <t>Roof Jug Giga III</t>
    </r>
  </si>
  <si>
    <t>UBE0000</t>
  </si>
  <si>
    <t>All BETA (PU) sets</t>
  </si>
  <si>
    <t>UAN</t>
  </si>
  <si>
    <r>
      <rPr>
        <rFont val="Arial"/>
        <b/>
        <color rgb="FF000000"/>
        <sz val="36.0"/>
        <u/>
      </rPr>
      <t>KIDS (PU)</t>
    </r>
  </si>
  <si>
    <t>UAN5800</t>
  </si>
  <si>
    <t>ANIMALS PU</t>
  </si>
  <si>
    <r>
      <rPr>
        <rFont val="Arial"/>
        <b/>
        <color rgb="FF0000FF"/>
        <sz val="14.0"/>
      </rPr>
      <t>Jugs L I</t>
    </r>
  </si>
  <si>
    <t>Also  available in PE EAN 3070</t>
  </si>
  <si>
    <t>UAN5799</t>
  </si>
  <si>
    <r>
      <rPr>
        <rFont val="Arial"/>
        <b/>
        <color rgb="FF0000FF"/>
        <sz val="14.0"/>
      </rPr>
      <t>Jugs L II</t>
    </r>
  </si>
  <si>
    <t>Also  available in PE EAN 5274</t>
  </si>
  <si>
    <t>UAN7855</t>
  </si>
  <si>
    <t>ALPHABET</t>
  </si>
  <si>
    <r>
      <rPr>
        <rFont val="Arial"/>
        <b/>
        <color rgb="FF0000FF"/>
        <sz val="14.0"/>
        <u/>
      </rPr>
      <t>Jugs L III</t>
    </r>
  </si>
  <si>
    <t>UAN7856</t>
  </si>
  <si>
    <t>NUMBERS</t>
  </si>
  <si>
    <r>
      <rPr>
        <rFont val="Arial"/>
        <b/>
        <color rgb="FF0000FF"/>
        <sz val="14.0"/>
        <u/>
      </rPr>
      <t>Jugs L IV</t>
    </r>
  </si>
  <si>
    <t>UAN0000</t>
  </si>
  <si>
    <t>KIDS PU</t>
  </si>
  <si>
    <t>All KIDS (PU) sets</t>
  </si>
  <si>
    <t>UTR</t>
  </si>
  <si>
    <r>
      <rPr>
        <rFont val="Arial"/>
        <b/>
        <color rgb="FF000000"/>
        <sz val="14.0"/>
      </rPr>
      <t>TRAINING (PU)</t>
    </r>
  </si>
  <si>
    <t>UTR1534</t>
  </si>
  <si>
    <t>TRAINING PU</t>
  </si>
  <si>
    <r>
      <rPr>
        <rFont val="Arial"/>
        <b/>
        <color rgb="FF0000CC"/>
        <sz val="14.0"/>
      </rPr>
      <t>Training Campus PU</t>
    </r>
  </si>
  <si>
    <t>UTR2184</t>
  </si>
  <si>
    <r>
      <rPr>
        <rFont val="Arial"/>
        <b/>
        <color rgb="FF0000CC"/>
        <sz val="14.0"/>
      </rPr>
      <t>Hemisphere 10cm PU</t>
    </r>
  </si>
  <si>
    <t>Also  available in PE ETR 2181</t>
  </si>
  <si>
    <t>UTR1539</t>
  </si>
  <si>
    <r>
      <rPr>
        <rFont val="Arial"/>
        <b/>
        <color rgb="FF0000CC"/>
        <sz val="14.0"/>
      </rPr>
      <t>Hemisphere 15cm PU</t>
    </r>
  </si>
  <si>
    <t>Also  available in PE ETR 4003</t>
  </si>
  <si>
    <t>UTR2975</t>
  </si>
  <si>
    <r>
      <rPr>
        <rFont val="Arial"/>
        <b/>
        <color rgb="FF0000CC"/>
        <sz val="14.0"/>
      </rPr>
      <t>Hemisphere 30 cm PU</t>
    </r>
  </si>
  <si>
    <t>UTR1453</t>
  </si>
  <si>
    <r>
      <rPr>
        <rFont val="Arial"/>
        <b/>
        <color rgb="FF0000CC"/>
        <sz val="14.0"/>
      </rPr>
      <t>Pins PU</t>
    </r>
  </si>
  <si>
    <t>UTR1454</t>
  </si>
  <si>
    <r>
      <rPr>
        <rFont val="Arial"/>
        <b/>
        <color rgb="FF0000CC"/>
        <sz val="14.0"/>
      </rPr>
      <t>Training Balls 10cm PU</t>
    </r>
  </si>
  <si>
    <t>UTR3991</t>
  </si>
  <si>
    <r>
      <rPr>
        <rFont val="Arial"/>
        <b/>
        <color rgb="FF0000CC"/>
        <sz val="14.0"/>
      </rPr>
      <t>Training Ball 20cm PU</t>
    </r>
  </si>
  <si>
    <t>POLYESTER HOLDS (PE)</t>
  </si>
  <si>
    <t>EAL</t>
  </si>
  <si>
    <r>
      <rPr>
        <rFont val="Arial"/>
        <b/>
        <color rgb="FF000000"/>
        <sz val="36.0"/>
      </rPr>
      <t>ALPHA (PE)</t>
    </r>
  </si>
  <si>
    <t>3  YELLOW GREEN 361C/6018</t>
  </si>
  <si>
    <t>6 PASTEL ORANGE 151C/2003</t>
  </si>
  <si>
    <t>1 TRAFFIC WHITE -/9016</t>
  </si>
  <si>
    <t>9 SILVER GREY 429C/7001</t>
  </si>
  <si>
    <t>14 FLUO YELLOW 803c/1026</t>
  </si>
  <si>
    <t>11 FLUO ORANGE</t>
  </si>
  <si>
    <t>13 FLUO PINK</t>
  </si>
  <si>
    <t>4  LEAF GREEN  349C/6002</t>
  </si>
  <si>
    <t>81 US PURPPLE</t>
  </si>
  <si>
    <t>EAL5034</t>
  </si>
  <si>
    <t>ALPHA PE</t>
  </si>
  <si>
    <r>
      <rPr>
        <rFont val="Arial"/>
        <b/>
        <color rgb="FF0000CC"/>
        <sz val="14.0"/>
      </rPr>
      <t>Jugs S PE</t>
    </r>
  </si>
  <si>
    <t>Also available in PU UAL 6455</t>
  </si>
  <si>
    <t>EAL5035</t>
  </si>
  <si>
    <r>
      <rPr>
        <rFont val="Arial"/>
        <b/>
        <color rgb="FF0000CC"/>
        <sz val="14.0"/>
      </rPr>
      <t>Jugs M PE</t>
    </r>
  </si>
  <si>
    <t>EAL5036</t>
  </si>
  <si>
    <r>
      <rPr>
        <rFont val="Arial"/>
        <b/>
        <color rgb="FF0000CC"/>
        <sz val="14.0"/>
      </rPr>
      <t>Jugs L PE</t>
    </r>
  </si>
  <si>
    <t>Also available in PU UAL 6480</t>
  </si>
  <si>
    <t>EAL5039</t>
  </si>
  <si>
    <r>
      <rPr>
        <rFont val="Arial"/>
        <b/>
        <color rgb="FF0000CC"/>
        <sz val="14.0"/>
      </rPr>
      <t>Jugs XL II PE</t>
    </r>
  </si>
  <si>
    <t>Also available in PU UAL 6457</t>
  </si>
  <si>
    <t>EAL5038</t>
  </si>
  <si>
    <r>
      <rPr>
        <rFont val="Arial"/>
        <b/>
        <color rgb="FF0000CC"/>
        <sz val="14.0"/>
      </rPr>
      <t>Jugs XL III PE</t>
    </r>
  </si>
  <si>
    <t>Also available in PU UAL 6456</t>
  </si>
  <si>
    <t>EAL2167</t>
  </si>
  <si>
    <r>
      <rPr>
        <rFont val="Arial"/>
        <b/>
        <color rgb="FF0000CC"/>
        <sz val="14.0"/>
      </rPr>
      <t>Jug XXL I PE</t>
    </r>
  </si>
  <si>
    <t>Also available in PU UAL 1980</t>
  </si>
  <si>
    <t>EAL5040</t>
  </si>
  <si>
    <r>
      <rPr>
        <rFont val="Arial"/>
        <b/>
        <color rgb="FF0000CC"/>
        <sz val="14.0"/>
      </rPr>
      <t>Jug XXL II PE</t>
    </r>
  </si>
  <si>
    <t>Also available in PU UAL 6458</t>
  </si>
  <si>
    <t>EAL5033</t>
  </si>
  <si>
    <r>
      <rPr>
        <rFont val="Arial"/>
        <b/>
        <color rgb="FF0000CC"/>
        <sz val="14.0"/>
      </rPr>
      <t>Pinches XS PE</t>
    </r>
  </si>
  <si>
    <t>Also available in PU UAL 6465</t>
  </si>
  <si>
    <t>EAL5032</t>
  </si>
  <si>
    <r>
      <rPr>
        <rFont val="Arial"/>
        <b/>
        <color rgb="FF0000CC"/>
        <sz val="14.0"/>
      </rPr>
      <t>Pinches M PE</t>
    </r>
  </si>
  <si>
    <t>Also available in PU UAL 6459</t>
  </si>
  <si>
    <t>EAL5031</t>
  </si>
  <si>
    <r>
      <rPr>
        <rFont val="Arial"/>
        <b/>
        <color rgb="FF0000FF"/>
        <sz val="14.0"/>
      </rPr>
      <t>Pinches L I PE</t>
    </r>
  </si>
  <si>
    <t>Also available in PU UAL 5805</t>
  </si>
  <si>
    <t>EAL1515</t>
  </si>
  <si>
    <r>
      <rPr>
        <rFont val="Arial"/>
        <b/>
        <color rgb="FF0000CC"/>
        <sz val="14.0"/>
      </rPr>
      <t>Pinches L II PE</t>
    </r>
  </si>
  <si>
    <t>Also available in PU UAL 6460</t>
  </si>
  <si>
    <t>EAL5030</t>
  </si>
  <si>
    <r>
      <rPr>
        <rFont val="Arial"/>
        <b/>
        <color rgb="FF0000CC"/>
        <sz val="14.0"/>
      </rPr>
      <t>Pinches XL PE</t>
    </r>
  </si>
  <si>
    <t>Also available in PU UAL 5804</t>
  </si>
  <si>
    <t>EAL5043</t>
  </si>
  <si>
    <r>
      <rPr>
        <rFont val="Arial"/>
        <b/>
        <color rgb="FF0000CC"/>
        <sz val="14.0"/>
      </rPr>
      <t>Edges Mega PE</t>
    </r>
  </si>
  <si>
    <t>Also available in PU UAL 5806</t>
  </si>
  <si>
    <t>EAL5022</t>
  </si>
  <si>
    <r>
      <rPr>
        <rFont val="Arial"/>
        <b/>
        <color rgb="FF0000CC"/>
        <sz val="14.0"/>
      </rPr>
      <t>Edges Crimps M PE</t>
    </r>
  </si>
  <si>
    <t>Also available in PU UAL 6461</t>
  </si>
  <si>
    <t>EAL5028</t>
  </si>
  <si>
    <r>
      <rPr>
        <rFont val="Arial"/>
        <b/>
        <color rgb="FF0000CC"/>
        <sz val="14.0"/>
      </rPr>
      <t>Pockets M PE</t>
    </r>
  </si>
  <si>
    <t>EAL5027</t>
  </si>
  <si>
    <r>
      <rPr>
        <rFont val="Arial"/>
        <b/>
        <color rgb="FF0000CC"/>
        <sz val="14.0"/>
      </rPr>
      <t>Pockets L PE</t>
    </r>
  </si>
  <si>
    <t>Also available in PU UAL 6462</t>
  </si>
  <si>
    <t>EAL5026</t>
  </si>
  <si>
    <r>
      <rPr>
        <rFont val="Arial"/>
        <b/>
        <color rgb="FF0000CC"/>
        <sz val="14.0"/>
      </rPr>
      <t>Pockets XL PE</t>
    </r>
  </si>
  <si>
    <t>Also available in PU UAL 6463</t>
  </si>
  <si>
    <t>EAL5397</t>
  </si>
  <si>
    <r>
      <rPr>
        <rFont val="Arial"/>
        <b/>
        <color rgb="FF0000CC"/>
        <sz val="14.0"/>
      </rPr>
      <t>Pocket XXL PE</t>
    </r>
  </si>
  <si>
    <t>Also available in PU UAL 6464</t>
  </si>
  <si>
    <t>EAL2172</t>
  </si>
  <si>
    <r>
      <rPr>
        <rFont val="Arial"/>
        <b/>
        <color rgb="FF0000CC"/>
        <sz val="14.0"/>
      </rPr>
      <t>Footholds XS PE</t>
    </r>
  </si>
  <si>
    <t>EAL6466</t>
  </si>
  <si>
    <r>
      <rPr>
        <rFont val="Arial"/>
        <b/>
        <color rgb="FF0000FF"/>
        <sz val="14.0"/>
        <u/>
      </rPr>
      <t>Jugs X Large I PE</t>
    </r>
  </si>
  <si>
    <t>Also available in PU UAL 5824</t>
  </si>
  <si>
    <t>EAL6467</t>
  </si>
  <si>
    <r>
      <rPr>
        <rFont val="Arial"/>
        <b/>
        <color rgb="FF0000FF"/>
        <sz val="14.0"/>
        <u/>
      </rPr>
      <t>Jugs XX Large III PE</t>
    </r>
  </si>
  <si>
    <t>Also available in PU UAL 5827</t>
  </si>
  <si>
    <t>EAL0000</t>
  </si>
  <si>
    <t>All Alpha PE sets</t>
  </si>
  <si>
    <t>EMA</t>
  </si>
  <si>
    <t>MATALA (PE)</t>
  </si>
  <si>
    <t>EMA2118</t>
  </si>
  <si>
    <t>MATALA</t>
  </si>
  <si>
    <r>
      <rPr>
        <rFont val="Arial"/>
        <b/>
        <color rgb="FF0000CC"/>
        <sz val="14.0"/>
      </rPr>
      <t>Jugs S</t>
    </r>
  </si>
  <si>
    <t>EMA2119</t>
  </si>
  <si>
    <r>
      <rPr>
        <rFont val="Arial"/>
        <b/>
        <color rgb="FF0000CC"/>
        <sz val="14.0"/>
      </rPr>
      <t>Jugs M</t>
    </r>
  </si>
  <si>
    <t>EMA2120</t>
  </si>
  <si>
    <r>
      <rPr>
        <rFont val="Arial"/>
        <b/>
        <color rgb="FF0000CC"/>
        <sz val="14.0"/>
      </rPr>
      <t>Jugs L</t>
    </r>
  </si>
  <si>
    <t>EMA2121</t>
  </si>
  <si>
    <r>
      <rPr>
        <rFont val="Arial"/>
        <b/>
        <color rgb="FF0000CC"/>
        <sz val="14.0"/>
      </rPr>
      <t>Jugs XL</t>
    </r>
  </si>
  <si>
    <t>EMA2122</t>
  </si>
  <si>
    <r>
      <rPr>
        <rFont val="Arial"/>
        <b/>
        <color rgb="FF0000CC"/>
        <sz val="14.0"/>
      </rPr>
      <t>Totem Mixed</t>
    </r>
  </si>
  <si>
    <t>EMA2169</t>
  </si>
  <si>
    <r>
      <rPr>
        <rFont val="Arial"/>
        <b/>
        <color rgb="FF0000CC"/>
        <sz val="14.0"/>
      </rPr>
      <t>Slopers Mixed</t>
    </r>
  </si>
  <si>
    <t>EMA2117</t>
  </si>
  <si>
    <r>
      <rPr>
        <rFont val="Arial"/>
        <b/>
        <color rgb="FF0000CC"/>
        <sz val="14.0"/>
      </rPr>
      <t>Incuts S</t>
    </r>
  </si>
  <si>
    <t>EMA3466</t>
  </si>
  <si>
    <r>
      <rPr>
        <rFont val="Arial"/>
        <b/>
        <color rgb="FF0000FF"/>
        <sz val="14.0"/>
      </rPr>
      <t>Footholds S</t>
    </r>
  </si>
  <si>
    <t>EMA0000</t>
  </si>
  <si>
    <t>All Matala PE sets</t>
  </si>
  <si>
    <t>EDR</t>
  </si>
  <si>
    <t>DROPLETS (PE)</t>
  </si>
  <si>
    <t>EDR2171</t>
  </si>
  <si>
    <t>DROPLETS</t>
  </si>
  <si>
    <r>
      <rPr>
        <rFont val="Arial"/>
        <b/>
        <color rgb="FF0000CC"/>
        <sz val="14.0"/>
      </rPr>
      <t>Jugs M I</t>
    </r>
  </si>
  <si>
    <t>EDR3738</t>
  </si>
  <si>
    <r>
      <rPr>
        <rFont val="Arial"/>
        <b/>
        <color rgb="FF0000CC"/>
        <sz val="14.0"/>
      </rPr>
      <t>Jugs L I</t>
    </r>
  </si>
  <si>
    <t>EDR3737</t>
  </si>
  <si>
    <r>
      <rPr>
        <rFont val="Arial"/>
        <b/>
        <color rgb="FF0000CC"/>
        <sz val="14.0"/>
      </rPr>
      <t>Footholds M I</t>
    </r>
  </si>
  <si>
    <t>EDR0000</t>
  </si>
  <si>
    <t>All Droplets PE sets</t>
  </si>
  <si>
    <t>EAN</t>
  </si>
  <si>
    <t>KIDS (PE)</t>
  </si>
  <si>
    <t>EAN3070</t>
  </si>
  <si>
    <t>ANIMALS PE</t>
  </si>
  <si>
    <r>
      <rPr>
        <rFont val="Arial"/>
        <b/>
        <color rgb="FF0000CC"/>
        <sz val="14.0"/>
      </rPr>
      <t>Jugs L I</t>
    </r>
  </si>
  <si>
    <t>Also  available in PU UAN 5800</t>
  </si>
  <si>
    <t>EAN5274</t>
  </si>
  <si>
    <r>
      <rPr>
        <rFont val="Arial"/>
        <b/>
        <color rgb="FF0000CC"/>
        <sz val="14.0"/>
      </rPr>
      <t>Jugs L II</t>
    </r>
  </si>
  <si>
    <t>Also  available in PU UAN 5799</t>
  </si>
  <si>
    <t>EAN7048</t>
  </si>
  <si>
    <r>
      <rPr>
        <rFont val="Arial"/>
        <b/>
        <color rgb="FF0000FF"/>
        <sz val="14.0"/>
        <u/>
      </rPr>
      <t>Jugs L III</t>
    </r>
  </si>
  <si>
    <t>EAN7049</t>
  </si>
  <si>
    <r>
      <rPr>
        <rFont val="Arial"/>
        <b/>
        <color rgb="FF0000FF"/>
        <sz val="14.0"/>
        <u/>
      </rPr>
      <t>Jugs L IV</t>
    </r>
  </si>
  <si>
    <t>EAN0000</t>
  </si>
  <si>
    <t>KIDS PE</t>
  </si>
  <si>
    <t>All Kids PE sets</t>
  </si>
  <si>
    <t>ETR</t>
  </si>
  <si>
    <t>TRAINING (PE)</t>
  </si>
  <si>
    <t>ETR3997</t>
  </si>
  <si>
    <t>TRAINING PE</t>
  </si>
  <si>
    <r>
      <rPr>
        <rFont val="Arial"/>
        <b/>
        <color rgb="FF0000CC"/>
        <sz val="14.0"/>
      </rPr>
      <t>Hemisphere 8 cm PE</t>
    </r>
  </si>
  <si>
    <t>ETR2181</t>
  </si>
  <si>
    <r>
      <rPr>
        <rFont val="Arial"/>
        <b/>
        <color rgb="FF0000CC"/>
        <sz val="14.0"/>
      </rPr>
      <t>Hemisphere 10 cm PE</t>
    </r>
  </si>
  <si>
    <t>Also  available in PU UTR 2184</t>
  </si>
  <si>
    <t>ETR2182</t>
  </si>
  <si>
    <r>
      <rPr>
        <rFont val="Arial"/>
        <b/>
        <color rgb="FF0000CC"/>
        <sz val="14.0"/>
      </rPr>
      <t>Hemisphere 12 cm PE</t>
    </r>
  </si>
  <si>
    <t>ETR4003</t>
  </si>
  <si>
    <r>
      <rPr>
        <rFont val="Arial"/>
        <b/>
        <color rgb="FF0000CC"/>
        <sz val="14.0"/>
      </rPr>
      <t>Hemisphere 15 cm PE</t>
    </r>
  </si>
  <si>
    <t>Also  available in PU UTR 1539</t>
  </si>
  <si>
    <t>ETR2973</t>
  </si>
  <si>
    <r>
      <rPr>
        <rFont val="Arial"/>
        <b/>
        <color rgb="FF0000CC"/>
        <sz val="14.0"/>
      </rPr>
      <t>Hemispheres 20 cm PE</t>
    </r>
  </si>
  <si>
    <t>ETR2974</t>
  </si>
  <si>
    <r>
      <rPr>
        <rFont val="Arial"/>
        <b/>
        <color rgb="FF0000CC"/>
        <sz val="14.0"/>
      </rPr>
      <t>Hemispheres 25 cm PE</t>
    </r>
  </si>
  <si>
    <t>ETR2123</t>
  </si>
  <si>
    <r>
      <rPr>
        <rFont val="Arial"/>
        <b/>
        <color rgb="FF0000CC"/>
        <sz val="14.0"/>
      </rPr>
      <t>Training Pinches L</t>
    </r>
  </si>
  <si>
    <t>160 mm</t>
  </si>
  <si>
    <t>170 mm</t>
  </si>
  <si>
    <t>180 mm</t>
  </si>
  <si>
    <t>4 mm                      20 mm</t>
  </si>
  <si>
    <t>5 mm                      20 mm</t>
  </si>
  <si>
    <t>4 mm                      30 mm</t>
  </si>
  <si>
    <t>5 mm                      30 mm</t>
  </si>
  <si>
    <t>4 mm                      40 mm</t>
  </si>
  <si>
    <t>5 mm                      40 mm</t>
  </si>
  <si>
    <t>4 mm                      50 mm</t>
  </si>
  <si>
    <t>5 mm                      50 mm</t>
  </si>
  <si>
    <t>4 mm                      60 mm</t>
  </si>
  <si>
    <t>5 mm                      60 mm</t>
  </si>
  <si>
    <t>4 mm                      70 mm</t>
  </si>
  <si>
    <t>5 mm                      70 mm</t>
  </si>
  <si>
    <t>4 mm                      80 mm</t>
  </si>
  <si>
    <t>5 mm                      80 mm</t>
  </si>
  <si>
    <t xml:space="preserve">TOTAL Holds </t>
  </si>
  <si>
    <t>IBEX CLIMBING HOLDS</t>
  </si>
  <si>
    <t>MACROS NISYROS FIBERGLASS</t>
  </si>
  <si>
    <t xml:space="preserve">NAME </t>
  </si>
  <si>
    <t>HOLDS PER SET</t>
  </si>
  <si>
    <t>TIP</t>
  </si>
  <si>
    <t>Retail price*</t>
  </si>
  <si>
    <t>Off-white RAL 9003</t>
  </si>
  <si>
    <t>Window Grey 7040</t>
  </si>
  <si>
    <t>Jet Black 9005</t>
  </si>
  <si>
    <t>Sky Blue 5015</t>
  </si>
  <si>
    <t>Signal Violet 4008</t>
  </si>
  <si>
    <t>Yellow Green  6018</t>
  </si>
  <si>
    <t>Sulfur Yellow 1016</t>
  </si>
  <si>
    <t>Pure orange 2004</t>
  </si>
  <si>
    <t>Traffic Red 3020</t>
  </si>
  <si>
    <t>SETS ORDERED</t>
  </si>
  <si>
    <t>TOTAL NUMBER OF MACROS</t>
  </si>
  <si>
    <t>WEIGHT (kg)</t>
  </si>
  <si>
    <t>RETAIL*</t>
  </si>
  <si>
    <r>
      <rPr>
        <rFont val="Arial"/>
        <b/>
        <color rgb="FF000000"/>
        <sz val="14.0"/>
        <u/>
      </rPr>
      <t>MACROS S1 - EDGES</t>
    </r>
  </si>
  <si>
    <r>
      <rPr>
        <rFont val="Arial"/>
        <b/>
        <color rgb="FF0000FF"/>
        <sz val="14.0"/>
        <u/>
      </rPr>
      <t>MACROS M1 - EDGES</t>
    </r>
  </si>
  <si>
    <r>
      <rPr>
        <rFont val="Arial"/>
        <b/>
        <color rgb="FF0000FF"/>
        <sz val="14.0"/>
        <u/>
      </rPr>
      <t>MACROS L1 - EDGES</t>
    </r>
  </si>
  <si>
    <r>
      <rPr>
        <rFont val="Arial"/>
        <b/>
        <color rgb="FF000000"/>
        <sz val="14.0"/>
        <u/>
      </rPr>
      <t>MACROS S2 - SLOPERS</t>
    </r>
  </si>
  <si>
    <r>
      <rPr>
        <rFont val="Arial"/>
        <b/>
        <color rgb="FF0000FF"/>
        <sz val="14.0"/>
        <u/>
      </rPr>
      <t>MACROS M2 - SLOPERS</t>
    </r>
  </si>
  <si>
    <r>
      <rPr>
        <rFont val="Arial"/>
        <b/>
        <color rgb="FF0000FF"/>
        <sz val="14.0"/>
        <u/>
      </rPr>
      <t>MACROS L2 - SLOPERS</t>
    </r>
  </si>
  <si>
    <r>
      <rPr>
        <rFont val="Arial"/>
        <b/>
        <color rgb="FF000000"/>
        <sz val="14.0"/>
        <u/>
      </rPr>
      <t>MACROS S3 - JUGS</t>
    </r>
  </si>
  <si>
    <r>
      <rPr>
        <rFont val="Arial"/>
        <b/>
        <color rgb="FF0000FF"/>
        <sz val="14.0"/>
        <u/>
      </rPr>
      <t>MACROS M3 - JUGS</t>
    </r>
  </si>
  <si>
    <r>
      <rPr>
        <rFont val="Arial"/>
        <b/>
        <color rgb="FF0000FF"/>
        <sz val="14.0"/>
        <u/>
      </rPr>
      <t>MACROS L3 - JUGS</t>
    </r>
  </si>
  <si>
    <r>
      <rPr>
        <rFont val="Arial"/>
        <b/>
        <color rgb="FF0000FF"/>
        <sz val="14.0"/>
        <u/>
      </rPr>
      <t>MACROS S4 - POCKETS</t>
    </r>
  </si>
  <si>
    <r>
      <rPr>
        <rFont val="Arial"/>
        <b/>
        <color rgb="FF0000FF"/>
        <sz val="14.0"/>
        <u/>
      </rPr>
      <t>MACROS M4 - POCKETS</t>
    </r>
  </si>
  <si>
    <r>
      <rPr>
        <rFont val="Arial"/>
        <b/>
        <color rgb="FF0000FF"/>
        <sz val="14.0"/>
        <u/>
      </rPr>
      <t>MACROS L4 - POCKETS</t>
    </r>
  </si>
  <si>
    <t>TOTAL MACROS NISYROS FIBERGLASS:</t>
  </si>
  <si>
    <t>Yellow Grren  6018</t>
  </si>
  <si>
    <t>Pure ornage 2004</t>
  </si>
  <si>
    <t>RETAIL</t>
  </si>
  <si>
    <t>MACROS ALPHA FIBERGLASS</t>
  </si>
  <si>
    <r>
      <rPr>
        <rFont val="Arial"/>
        <b/>
        <color rgb="FF0000FF"/>
        <sz val="14.0"/>
        <u/>
      </rPr>
      <t>MACROS S5 - PINCHES</t>
    </r>
  </si>
  <si>
    <r>
      <rPr>
        <rFont val="Arial"/>
        <b/>
        <color rgb="FF0000FF"/>
        <sz val="14.0"/>
        <u/>
      </rPr>
      <t>MACROS M5 - PINCHES</t>
    </r>
  </si>
  <si>
    <r>
      <rPr>
        <rFont val="Arial"/>
        <b/>
        <color rgb="FF0000FF"/>
        <sz val="14.0"/>
        <u/>
      </rPr>
      <t>MACROS L5 - PINCHES</t>
    </r>
  </si>
  <si>
    <t>2</t>
  </si>
  <si>
    <r>
      <rPr>
        <rFont val="Arial"/>
        <b/>
        <color rgb="FF0000FF"/>
        <sz val="14.0"/>
        <u/>
      </rPr>
      <t>MACROS S3 - JUGS</t>
    </r>
  </si>
  <si>
    <r>
      <rPr>
        <rFont val="Arial"/>
        <b/>
        <color rgb="FF0000FF"/>
        <sz val="14.0"/>
        <u/>
      </rPr>
      <t>MACROS M3 - JUGS</t>
    </r>
  </si>
  <si>
    <r>
      <rPr>
        <rFont val="Arial"/>
        <b/>
        <color rgb="FF0000FF"/>
        <sz val="14.0"/>
        <u/>
      </rPr>
      <t>MACROS L3 - JUGS</t>
    </r>
  </si>
  <si>
    <t>TOTAL MACROS ALPHA FIBERGLASS:</t>
  </si>
  <si>
    <t>TOTAL MACROS FIBERGLASS:</t>
  </si>
  <si>
    <t>by Dario Stefanou</t>
  </si>
  <si>
    <t>Bolts and Screws</t>
  </si>
  <si>
    <t>COST PER ITEM - *No VAT included in prices below.</t>
  </si>
  <si>
    <t>M10 CAP HEAD BOLTS</t>
  </si>
  <si>
    <t>-</t>
  </si>
  <si>
    <t>0,26</t>
  </si>
  <si>
    <t>0,5</t>
  </si>
  <si>
    <t>0,62</t>
  </si>
  <si>
    <t>M10 COUNTERSUNK BOLT</t>
  </si>
  <si>
    <t>4MM SCREWS  FOR WOOD</t>
  </si>
  <si>
    <t>0,08</t>
  </si>
  <si>
    <t>0,09</t>
  </si>
  <si>
    <t>0,1</t>
  </si>
  <si>
    <t>5MM SCREWS FOR WOOD</t>
  </si>
  <si>
    <t>6MM SCREWS  FOR WOOD</t>
  </si>
  <si>
    <t>0,51</t>
  </si>
  <si>
    <t>0,61</t>
  </si>
  <si>
    <t>0,77</t>
  </si>
  <si>
    <t>T-NUT 13 mm</t>
  </si>
  <si>
    <t>SQUARE PLATE NUT</t>
  </si>
  <si>
    <t>Do you need any additional fixins ? Please fill in the ordering sheet below.</t>
  </si>
  <si>
    <t>0</t>
  </si>
  <si>
    <t>4MM SCREWS FOR WOOD</t>
  </si>
  <si>
    <t>6MM SCREWS FOR WOOD</t>
  </si>
  <si>
    <t>TOTAL COST: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</si>
</sst>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[$CHF]#,##0.00"/>
    <numFmt numFmtId="165" formatCode="#,##0&quot; &quot;;&quot;-&quot;#,##0&quot; &quot;"/>
    <numFmt numFmtId="166" formatCode="0.0"/>
    <numFmt numFmtId="167" formatCode="#,##0.0&quot; €&quot;"/>
    <numFmt numFmtId="168" formatCode="#,##0.0"/>
    <numFmt numFmtId="169" formatCode="#,##0.0&quot; &quot;[$€-2];&quot;-&quot;#,##0.0&quot; &quot;[$€-2]"/>
  </numFmts>
  <fonts count="43">
    <font>
      <sz val="11.0"/>
      <color rgb="FF000000"/>
      <name val="Arial"/>
      <scheme val="minor"/>
    </font>
    <font>
      <sz val="11.0"/>
      <color rgb="FF000000"/>
      <name val="Arial"/>
    </font>
    <font>
      <b/>
      <sz val="16.0"/>
      <color rgb="FF000000"/>
      <name val="Arial"/>
    </font>
    <font/>
    <font>
      <b/>
      <sz val="14.0"/>
      <color rgb="FF000000"/>
      <name val="Arial"/>
    </font>
    <font>
      <b/>
      <sz val="11.0"/>
      <color rgb="FF000000"/>
      <name val="Arial"/>
    </font>
    <font>
      <b/>
      <sz val="11.0"/>
      <color rgb="FFFF0C04"/>
      <name val="Arial"/>
    </font>
    <font>
      <b/>
      <u/>
      <sz val="14.0"/>
      <color rgb="FF0000FF"/>
      <name val="Arial"/>
    </font>
    <font>
      <b/>
      <i/>
      <sz val="11.0"/>
      <color rgb="FF376092"/>
      <name val="Arial"/>
    </font>
    <font>
      <sz val="14.0"/>
      <color rgb="FF000000"/>
      <name val="Arial"/>
    </font>
    <font>
      <sz val="10.0"/>
      <color rgb="FF000000"/>
      <name val="Arial"/>
    </font>
    <font>
      <b/>
      <sz val="72.0"/>
      <color rgb="FF000000"/>
      <name val="Arial"/>
    </font>
    <font>
      <b/>
      <sz val="20.0"/>
      <color rgb="FF000000"/>
      <name val="Arial"/>
    </font>
    <font>
      <b/>
      <sz val="48.0"/>
      <color rgb="FF000000"/>
      <name val="Arial"/>
    </font>
    <font>
      <sz val="36.0"/>
      <color rgb="FF000000"/>
      <name val="Arial"/>
    </font>
    <font>
      <b/>
      <sz val="36.0"/>
      <color rgb="FF000000"/>
      <name val="Arial"/>
    </font>
    <font>
      <sz val="20.0"/>
      <color rgb="FF000000"/>
      <name val="Arial"/>
    </font>
    <font>
      <b/>
      <sz val="14.0"/>
      <color rgb="FFFFFFFF"/>
      <name val="Arial"/>
    </font>
    <font>
      <b/>
      <sz val="26.0"/>
      <color rgb="FF000000"/>
      <name val="Arial"/>
    </font>
    <font>
      <b/>
      <u/>
      <sz val="36.0"/>
      <color rgb="FF000000"/>
      <name val="Arial"/>
    </font>
    <font>
      <b/>
      <u/>
      <sz val="16.0"/>
      <color rgb="FF000000"/>
      <name val="Arial"/>
    </font>
    <font>
      <b/>
      <u/>
      <sz val="16.0"/>
      <color rgb="FF000000"/>
      <name val="Arial"/>
    </font>
    <font>
      <b/>
      <sz val="24.0"/>
      <color rgb="FF000000"/>
      <name val="Arial"/>
    </font>
    <font>
      <b/>
      <u/>
      <sz val="16.0"/>
      <color rgb="FF000000"/>
      <name val="Arial"/>
    </font>
    <font>
      <b/>
      <u/>
      <sz val="16.0"/>
      <color rgb="FF000000"/>
      <name val="Arial"/>
    </font>
    <font>
      <b/>
      <u/>
      <sz val="14.0"/>
      <color rgb="FF0000FF"/>
      <name val="Arial"/>
    </font>
    <font>
      <b/>
      <u/>
      <sz val="14.0"/>
      <color rgb="FF0000CC"/>
      <name val="Arial"/>
    </font>
    <font>
      <b/>
      <u/>
      <sz val="14.0"/>
      <color rgb="FF0000CC"/>
      <name val="Arial"/>
    </font>
    <font>
      <b/>
      <sz val="14.0"/>
      <color rgb="FF0000CC"/>
      <name val="Arial"/>
    </font>
    <font>
      <b/>
      <sz val="14.0"/>
      <color rgb="FF0000FF"/>
      <name val="Arial"/>
    </font>
    <font>
      <b/>
      <u/>
      <sz val="28.0"/>
      <color rgb="FF000000"/>
      <name val="Arial"/>
    </font>
    <font>
      <b/>
      <u/>
      <sz val="36.0"/>
      <color rgb="FF000000"/>
      <name val="Arial"/>
    </font>
    <font>
      <b/>
      <sz val="14.0"/>
      <color rgb="FFFF2600"/>
      <name val="Arial"/>
    </font>
    <font>
      <b/>
      <u/>
      <sz val="28.0"/>
      <color rgb="FF000000"/>
      <name val="Arial"/>
    </font>
    <font>
      <b/>
      <u/>
      <sz val="36.0"/>
      <color rgb="FF000000"/>
      <name val="Arial"/>
    </font>
    <font>
      <b/>
      <u/>
      <sz val="14.0"/>
      <color rgb="FF0000FF"/>
      <name val="Arial"/>
    </font>
    <font>
      <b/>
      <u/>
      <sz val="28.0"/>
      <color rgb="FF000000"/>
      <name val="Arial"/>
    </font>
    <font>
      <b/>
      <u/>
      <sz val="14.0"/>
      <color rgb="FF000000"/>
      <name val="Arial"/>
    </font>
    <font>
      <b/>
      <u/>
      <sz val="36.0"/>
      <color rgb="FF000000"/>
      <name val="Arial"/>
    </font>
    <font>
      <b/>
      <u/>
      <sz val="14.0"/>
      <color rgb="FF000000"/>
      <name val="Arial"/>
    </font>
    <font>
      <sz val="14.0"/>
      <color rgb="FFFFFFFF"/>
      <name val="Arial"/>
    </font>
    <font>
      <b/>
      <u/>
      <sz val="14.0"/>
      <color rgb="FF000000"/>
      <name val="Arial"/>
    </font>
    <font>
      <b/>
      <sz val="10.0"/>
      <color rgb="FF000000"/>
      <name val="Arial"/>
    </font>
  </fonts>
  <fills count="42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DE7D86"/>
        <bgColor rgb="FFDE7D86"/>
      </patternFill>
    </fill>
    <fill>
      <patternFill patternType="solid">
        <fgColor rgb="FF000000"/>
        <bgColor rgb="FF000000"/>
      </patternFill>
    </fill>
    <fill>
      <patternFill patternType="solid">
        <fgColor rgb="FFBFBEBF"/>
        <bgColor rgb="FFBFBEBF"/>
      </patternFill>
    </fill>
    <fill>
      <patternFill patternType="solid">
        <fgColor rgb="FFBDBEBF"/>
        <bgColor rgb="FFBDBEBF"/>
      </patternFill>
    </fill>
    <fill>
      <patternFill patternType="solid">
        <fgColor rgb="FF0073F2"/>
        <bgColor rgb="FF0073F2"/>
      </patternFill>
    </fill>
    <fill>
      <patternFill patternType="solid">
        <fgColor rgb="FFECFD0B"/>
        <bgColor rgb="FFECFD0B"/>
      </patternFill>
    </fill>
    <fill>
      <patternFill patternType="solid">
        <fgColor rgb="FFFF0000"/>
        <bgColor rgb="FFFF0000"/>
      </patternFill>
    </fill>
    <fill>
      <patternFill patternType="solid">
        <fgColor rgb="FF00FF00"/>
        <bgColor rgb="FF00FF00"/>
      </patternFill>
    </fill>
    <fill>
      <patternFill patternType="solid">
        <fgColor rgb="FF990099"/>
        <bgColor rgb="FF990099"/>
      </patternFill>
    </fill>
    <fill>
      <patternFill patternType="solid">
        <fgColor rgb="FFFF3300"/>
        <bgColor rgb="FFFF3300"/>
      </patternFill>
    </fill>
    <fill>
      <patternFill patternType="solid">
        <fgColor rgb="FFFF8F8F"/>
        <bgColor rgb="FFFF8F8F"/>
      </patternFill>
    </fill>
    <fill>
      <patternFill patternType="solid">
        <fgColor rgb="FF009E00"/>
        <bgColor rgb="FF009E00"/>
      </patternFill>
    </fill>
    <fill>
      <patternFill patternType="solid">
        <fgColor rgb="FFFF7A0D"/>
        <bgColor rgb="FFFF7A0D"/>
      </patternFill>
    </fill>
    <fill>
      <patternFill patternType="solid">
        <fgColor rgb="FFFF5757"/>
        <bgColor rgb="FFFF5757"/>
      </patternFill>
    </fill>
    <fill>
      <patternFill patternType="solid">
        <fgColor rgb="FF66FF33"/>
        <bgColor rgb="FF66FF33"/>
      </patternFill>
    </fill>
    <fill>
      <patternFill patternType="solid">
        <fgColor rgb="FFA400A4"/>
        <bgColor rgb="FFA400A4"/>
      </patternFill>
    </fill>
    <fill>
      <patternFill patternType="solid">
        <fgColor rgb="FFBBB9BA"/>
        <bgColor rgb="FFBBB9BA"/>
      </patternFill>
    </fill>
    <fill>
      <patternFill patternType="solid">
        <fgColor rgb="FF4EDA08"/>
        <bgColor rgb="FF4EDA08"/>
      </patternFill>
    </fill>
    <fill>
      <patternFill patternType="solid">
        <fgColor rgb="FFED7D31"/>
        <bgColor rgb="FFED7D31"/>
      </patternFill>
    </fill>
    <fill>
      <patternFill patternType="solid">
        <fgColor rgb="FFE5FF47"/>
        <bgColor rgb="FFE5FF47"/>
      </patternFill>
    </fill>
    <fill>
      <patternFill patternType="solid">
        <fgColor rgb="FF008000"/>
        <bgColor rgb="FF008000"/>
      </patternFill>
    </fill>
    <fill>
      <patternFill patternType="solid">
        <fgColor rgb="FF7030A0"/>
        <bgColor rgb="FF7030A0"/>
      </patternFill>
    </fill>
    <fill>
      <patternFill patternType="solid">
        <fgColor rgb="FF77D641"/>
        <bgColor rgb="FF77D641"/>
      </patternFill>
    </fill>
    <fill>
      <patternFill patternType="solid">
        <fgColor rgb="FFBFBFBE"/>
        <bgColor rgb="FFBFBFBE"/>
      </patternFill>
    </fill>
    <fill>
      <patternFill patternType="solid">
        <fgColor rgb="FFF2F2F2"/>
        <bgColor rgb="FFF2F2F2"/>
      </patternFill>
    </fill>
    <fill>
      <patternFill patternType="solid">
        <fgColor rgb="FFA3A3A3"/>
        <bgColor rgb="FFA3A3A3"/>
      </patternFill>
    </fill>
    <fill>
      <patternFill patternType="solid">
        <fgColor rgb="FF262626"/>
        <bgColor rgb="FF262626"/>
      </patternFill>
    </fill>
    <fill>
      <patternFill patternType="solid">
        <fgColor rgb="FF5691FD"/>
        <bgColor rgb="FF5691FD"/>
      </patternFill>
    </fill>
    <fill>
      <patternFill patternType="solid">
        <fgColor rgb="FF660066"/>
        <bgColor rgb="FF660066"/>
      </patternFill>
    </fill>
    <fill>
      <patternFill patternType="solid">
        <fgColor rgb="FF70AD47"/>
        <bgColor rgb="FF70AD47"/>
      </patternFill>
    </fill>
    <fill>
      <patternFill patternType="solid">
        <fgColor rgb="FFFFFF00"/>
        <bgColor rgb="FFFFFF00"/>
      </patternFill>
    </fill>
    <fill>
      <patternFill patternType="solid">
        <fgColor rgb="FFF6792C"/>
        <bgColor rgb="FFF6792C"/>
      </patternFill>
    </fill>
    <fill>
      <patternFill patternType="solid">
        <fgColor rgb="FF303030"/>
        <bgColor rgb="FF303030"/>
      </patternFill>
    </fill>
    <fill>
      <patternFill patternType="solid">
        <fgColor rgb="FFA7A7A7"/>
        <bgColor rgb="FFA7A7A7"/>
      </patternFill>
    </fill>
    <fill>
      <patternFill patternType="solid">
        <fgColor rgb="FF52A3FF"/>
        <bgColor rgb="FF52A3FF"/>
      </patternFill>
    </fill>
    <fill>
      <patternFill patternType="solid">
        <fgColor rgb="FF9815A1"/>
        <bgColor rgb="FF9815A1"/>
      </patternFill>
    </fill>
    <fill>
      <patternFill patternType="solid">
        <fgColor rgb="FFB7B7B7"/>
        <bgColor rgb="FFB7B7B7"/>
      </patternFill>
    </fill>
    <fill>
      <patternFill patternType="solid">
        <fgColor rgb="FFCCCCCC"/>
        <bgColor rgb="FFCCCCCC"/>
      </patternFill>
    </fill>
  </fills>
  <borders count="212">
    <border/>
    <border>
      <left style="thin">
        <color rgb="FFFFFFFF"/>
      </left>
      <right/>
      <top style="thin">
        <color rgb="FFFFFFFF"/>
      </top>
      <bottom/>
    </border>
    <border>
      <left/>
      <right/>
      <top style="thin">
        <color rgb="FFFFFFFF"/>
      </top>
      <bottom/>
    </border>
    <border>
      <left/>
      <top style="thin">
        <color rgb="FFFFFFFF"/>
      </top>
      <bottom/>
    </border>
    <border>
      <top style="thin">
        <color rgb="FFFFFFFF"/>
      </top>
      <bottom/>
    </border>
    <border>
      <right style="thin">
        <color rgb="FFFFFFFF"/>
      </right>
      <top style="thin">
        <color rgb="FFFFFFFF"/>
      </top>
      <bottom/>
    </border>
    <border>
      <left style="thin">
        <color rgb="FFFFFFFF"/>
      </left>
      <right/>
      <top style="thin">
        <color rgb="FFAAAAAA"/>
      </top>
      <bottom/>
    </border>
    <border>
      <left/>
      <right/>
      <top style="thin">
        <color rgb="FFAAAAAA"/>
      </top>
      <bottom/>
    </border>
    <border>
      <left style="thin">
        <color rgb="FFFFFFFF"/>
      </left>
      <right/>
      <top/>
      <bottom/>
    </border>
    <border>
      <left/>
      <right/>
      <top/>
      <bottom/>
    </border>
    <border>
      <left/>
      <right style="thin">
        <color rgb="FFFFFFFF"/>
      </right>
      <top/>
      <bottom/>
    </border>
    <border>
      <left/>
      <top/>
    </border>
    <border>
      <top/>
    </border>
    <border>
      <right style="thin">
        <color rgb="FFFFFFFF"/>
      </right>
      <top/>
    </border>
    <border>
      <left/>
    </border>
    <border>
      <right style="thin">
        <color rgb="FFFFFFFF"/>
      </right>
    </border>
    <border>
      <left/>
      <bottom/>
    </border>
    <border>
      <bottom/>
    </border>
    <border>
      <right style="thin">
        <color rgb="FFFFFFFF"/>
      </right>
      <bottom/>
    </border>
    <border>
      <left/>
      <right style="thin">
        <color rgb="FFAAAAAA"/>
      </right>
      <top/>
      <bottom/>
    </border>
    <border>
      <left/>
      <top/>
      <bottom/>
    </border>
    <border>
      <top/>
      <bottom/>
    </border>
    <border>
      <right style="thin">
        <color rgb="FFFFFFFF"/>
      </right>
      <top/>
      <bottom/>
    </border>
    <border>
      <left/>
      <right/>
      <top/>
      <bottom style="thick">
        <color rgb="FF000000"/>
      </bottom>
    </border>
    <border>
      <left/>
      <right style="thin">
        <color rgb="FFFFFFFF"/>
      </right>
      <top/>
      <bottom style="thick">
        <color rgb="FF000000"/>
      </bottom>
    </border>
    <border>
      <left/>
      <right style="thick">
        <color rgb="FF000000"/>
      </right>
      <top/>
      <bottom/>
    </border>
    <border>
      <left style="thick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/>
      <top/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thick">
        <color rgb="FF000000"/>
      </left>
      <right style="thick">
        <color rgb="FF000000"/>
      </right>
      <top style="thick">
        <color rgb="FF000000"/>
      </top>
    </border>
    <border>
      <left style="thick">
        <color rgb="FF000000"/>
      </left>
    </border>
    <border>
      <right style="thick">
        <color rgb="FF000000"/>
      </right>
    </border>
    <border>
      <left style="thick">
        <color rgb="FF000000"/>
      </left>
      <right style="thick">
        <color rgb="FF000000"/>
      </right>
    </border>
    <border>
      <left style="thick">
        <color rgb="FF000000"/>
      </left>
      <bottom style="thick">
        <color rgb="FF000000"/>
      </bottom>
    </border>
    <border>
      <right style="thick">
        <color rgb="FF000000"/>
      </right>
      <bottom style="thick">
        <color rgb="FF000000"/>
      </bottom>
    </border>
    <border>
      <left style="thick">
        <color rgb="FF000000"/>
      </left>
      <right style="thick">
        <color rgb="FF000000"/>
      </right>
      <bottom style="thick">
        <color rgb="FF000000"/>
      </bottom>
    </border>
    <border>
      <left/>
      <right/>
      <top style="thick">
        <color rgb="FF000000"/>
      </top>
      <bottom/>
    </border>
    <border>
      <top style="thick">
        <color rgb="FF000000"/>
      </top>
    </border>
    <border>
      <bottom style="thick">
        <color rgb="FF000000"/>
      </bottom>
    </border>
    <border>
      <left/>
      <right/>
      <top style="thick">
        <color rgb="FF000000"/>
      </top>
      <bottom style="thick">
        <color rgb="FF000000"/>
      </bottom>
    </border>
    <border>
      <left/>
      <right style="thin">
        <color rgb="FFAAAAAA"/>
      </right>
      <top style="thick">
        <color rgb="FF000000"/>
      </top>
      <bottom/>
    </border>
    <border>
      <left style="thin">
        <color rgb="FFAAAAAA"/>
      </left>
      <right/>
      <top/>
      <bottom/>
    </border>
    <border>
      <left/>
      <right style="thin">
        <color rgb="FFAAAAAA"/>
      </right>
      <top/>
      <bottom style="thick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top style="thick">
        <color rgb="FF000000"/>
      </top>
      <bottom style="thick">
        <color rgb="FF000000"/>
      </bottom>
    </border>
    <border>
      <left style="thin">
        <color rgb="FFFFFFFF"/>
      </left>
      <right/>
      <top/>
      <bottom style="thin">
        <color rgb="FFFFFFFF"/>
      </bottom>
    </border>
    <border>
      <left/>
      <right/>
      <top/>
      <bottom style="thin">
        <color rgb="FFFFFFFF"/>
      </bottom>
    </border>
    <border>
      <left/>
      <right style="thick">
        <color rgb="FF000000"/>
      </right>
      <top/>
      <bottom style="thin">
        <color rgb="FFFFFFFF"/>
      </bottom>
    </border>
    <border>
      <left style="thin">
        <color rgb="FFAAAAAA"/>
      </left>
      <right/>
      <top style="thin">
        <color rgb="FFFFFFFF"/>
      </top>
      <bottom/>
    </border>
    <border>
      <left style="thin">
        <color rgb="FFAAAAAA"/>
      </left>
      <right/>
      <top/>
      <bottom style="thin">
        <color rgb="FFAAAAAA"/>
      </bottom>
    </border>
    <border>
      <left/>
      <right/>
      <top/>
      <bottom style="thin">
        <color rgb="FFAAAAAA"/>
      </bottom>
    </border>
    <border>
      <left/>
      <right style="thin">
        <color rgb="FFAAAAAA"/>
      </right>
      <top/>
      <bottom style="thin">
        <color rgb="FFAAAAAA"/>
      </bottom>
    </border>
    <border>
      <left style="thin">
        <color rgb="FFAAAAAA"/>
      </left>
      <right/>
      <top style="thin">
        <color rgb="FFAAAAAA"/>
      </top>
      <bottom/>
    </border>
    <border>
      <left/>
      <right style="thin">
        <color rgb="FFAAAAAA"/>
      </right>
      <top style="thin">
        <color rgb="FFAAAAAA"/>
      </top>
      <bottom/>
    </border>
    <border>
      <left/>
      <right/>
      <top style="thin">
        <color rgb="FF000000"/>
      </top>
      <bottom style="thick">
        <color rgb="FF000000"/>
      </bottom>
    </border>
    <border>
      <left/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/>
      <top style="thin">
        <color rgb="FF000000"/>
      </top>
      <bottom style="thick">
        <color rgb="FF000000"/>
      </bottom>
    </border>
    <border>
      <left/>
      <right/>
      <top style="thin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/>
    </border>
    <border>
      <right style="thin">
        <color rgb="FFAAAAAA"/>
      </right>
      <top style="thick">
        <color rgb="FF000000"/>
      </top>
    </border>
    <border>
      <left style="thin">
        <color rgb="FFAAAAAA"/>
      </left>
      <right style="thin">
        <color rgb="FFFFFFFF"/>
      </right>
      <top style="thick">
        <color rgb="FF000000"/>
      </top>
      <bottom style="thin">
        <color rgb="FFFFFFFF"/>
      </bottom>
    </border>
    <border>
      <left style="thin">
        <color rgb="FFFFFFFF"/>
      </left>
      <right style="thin">
        <color rgb="FF000000"/>
      </right>
      <top style="thick">
        <color rgb="FF000000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FFFFFF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FFFFFF"/>
      </bottom>
    </border>
    <border>
      <left style="thin">
        <color rgb="FF000000"/>
      </left>
      <right style="thin">
        <color rgb="FF000000"/>
      </right>
      <top/>
      <bottom style="thin">
        <color rgb="FFFFFFFF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FFFFFF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FFFFFF"/>
      </bottom>
    </border>
    <border>
      <left style="thick">
        <color rgb="FF000000"/>
      </left>
      <right style="thick">
        <color rgb="FF000000"/>
      </right>
      <top/>
      <bottom/>
    </border>
    <border>
      <right style="thin">
        <color rgb="FFAAAAAA"/>
      </right>
    </border>
    <border>
      <left style="thin">
        <color rgb="FFAAAAAA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000000"/>
      </bottom>
    </border>
    <border>
      <top style="thin">
        <color rgb="FFFFFFFF"/>
      </top>
      <bottom style="thin">
        <color rgb="FF000000"/>
      </bottom>
    </border>
    <border>
      <right style="thin">
        <color rgb="FFFFFFFF"/>
      </right>
      <top style="thin">
        <color rgb="FFFFFFFF"/>
      </top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n">
        <color rgb="FFFFFFFF"/>
      </top>
      <bottom/>
    </border>
    <border>
      <left/>
      <right style="thin">
        <color rgb="FF000000"/>
      </right>
      <top style="thin">
        <color rgb="FFFFFFFF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FFFFFF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ck">
        <color rgb="FFFFFFFF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n">
        <color rgb="FFFFFFFF"/>
      </top>
      <bottom style="thin">
        <color rgb="FF000000"/>
      </bottom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FFFFFF"/>
      </bottom>
    </border>
    <border>
      <left style="thick">
        <color rgb="FF000000"/>
      </left>
      <right style="thick">
        <color rgb="FF000000"/>
      </right>
      <top/>
      <bottom style="thick">
        <color rgb="FF000000"/>
      </bottom>
    </border>
    <border>
      <right style="thin">
        <color rgb="FFAAAAAA"/>
      </right>
      <bottom style="thick">
        <color rgb="FF000000"/>
      </bottom>
    </border>
    <border>
      <left style="thin">
        <color rgb="FFAAAAAA"/>
      </left>
      <right style="thin">
        <color rgb="FFFFFFFF"/>
      </right>
      <top style="thin">
        <color rgb="FFFFFFFF"/>
      </top>
      <bottom style="thick">
        <color rgb="FF000000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thick">
        <color rgb="FF00000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ck">
        <color rgb="FF000000"/>
      </bottom>
    </border>
    <border>
      <left style="thin">
        <color rgb="FFFFFFFF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FFFFFF"/>
      </right>
      <top style="thin">
        <color rgb="FF000000"/>
      </top>
      <bottom style="thick">
        <color rgb="FF000000"/>
      </bottom>
    </border>
    <border>
      <left style="thin">
        <color rgb="FFFFFFFF"/>
      </left>
      <right style="thin">
        <color rgb="FF000000"/>
      </right>
      <top style="thin">
        <color rgb="FFFFFFFF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/>
      <top/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AAAAAA"/>
      </right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top style="thick">
        <color rgb="FF000000"/>
      </top>
      <bottom style="thin">
        <color rgb="FF000000"/>
      </bottom>
    </border>
    <border>
      <top style="thick">
        <color rgb="FF000000"/>
      </top>
      <bottom style="thin">
        <color rgb="FF000000"/>
      </bottom>
    </border>
    <border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525252"/>
      </bottom>
    </border>
    <border>
      <left style="thick">
        <color rgb="FF000000"/>
      </left>
      <right style="thick">
        <color rgb="FF000000"/>
      </right>
      <top style="thick">
        <color rgb="FF525252"/>
      </top>
      <bottom style="thick">
        <color rgb="FF000000"/>
      </bottom>
    </border>
    <border>
      <left style="thin">
        <color rgb="FFAAAAAA"/>
      </left>
      <right/>
      <top style="thick">
        <color rgb="FF000000"/>
      </top>
      <bottom style="thick">
        <color rgb="FF000000"/>
      </bottom>
    </border>
    <border>
      <left style="thick">
        <color rgb="FF000000"/>
      </left>
      <right/>
      <top style="thick">
        <color rgb="FF000000"/>
      </top>
      <bottom/>
    </border>
    <border>
      <left/>
      <right style="thick">
        <color rgb="FF000000"/>
      </right>
      <top style="thick">
        <color rgb="FF000000"/>
      </top>
      <bottom/>
    </border>
    <border>
      <left style="thick">
        <color rgb="FF000000"/>
      </left>
      <right style="thin">
        <color rgb="FF000000"/>
      </right>
      <top style="thick">
        <color rgb="FF000000"/>
      </top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/>
      <right style="thick">
        <color rgb="FF000000"/>
      </right>
      <top/>
      <bottom style="thick">
        <color rgb="FF000000"/>
      </bottom>
    </border>
    <border>
      <left/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/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bottom style="thick">
        <color rgb="FF000000"/>
      </bottom>
    </border>
    <border>
      <left style="thick">
        <color rgb="FF000000"/>
      </left>
      <right style="thin">
        <color rgb="FF000000"/>
      </right>
      <bottom style="thin">
        <color rgb="FF000000"/>
      </bottom>
    </border>
    <border>
      <left style="thick">
        <color rgb="FF000000"/>
      </left>
      <right style="thick">
        <color rgb="FF000000"/>
      </right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525252"/>
      </top>
      <bottom style="thick">
        <color rgb="FF525252"/>
      </bottom>
    </border>
    <border>
      <left style="thin">
        <color rgb="FFAAAAAA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n">
        <color rgb="FFAAAAAA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AAAAAA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/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/>
    </border>
    <border>
      <left style="thin">
        <color rgb="FFAAAAAA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AAAAAA"/>
      </left>
      <right style="thick">
        <color rgb="FF000000"/>
      </right>
      <top/>
      <bottom style="thick">
        <color rgb="FF000000"/>
      </bottom>
    </border>
    <border>
      <left style="thick">
        <color rgb="FF000000"/>
      </left>
      <right/>
      <top style="thick">
        <color rgb="FF000000"/>
      </top>
      <bottom style="thin">
        <color rgb="FFFFFFFF"/>
      </bottom>
    </border>
    <border>
      <left/>
      <right/>
      <top style="thick">
        <color rgb="FF000000"/>
      </top>
      <bottom style="thin">
        <color rgb="FFFFFFFF"/>
      </bottom>
    </border>
    <border>
      <left/>
      <right/>
      <top style="thin">
        <color rgb="FF000000"/>
      </top>
      <bottom style="thin">
        <color rgb="FFFFFFFF"/>
      </bottom>
    </border>
    <border>
      <left style="thick">
        <color rgb="FF000000"/>
      </left>
      <right style="thin">
        <color rgb="FFFFFFFF"/>
      </right>
      <top style="thick">
        <color rgb="FF000000"/>
      </top>
      <bottom style="thick">
        <color rgb="FF000000"/>
      </bottom>
    </border>
    <border>
      <left style="thin">
        <color rgb="FFFFFFFF"/>
      </left>
      <right/>
      <top style="thick">
        <color rgb="FF000000"/>
      </top>
      <bottom style="thick">
        <color rgb="FF000000"/>
      </bottom>
    </border>
    <border>
      <right style="thick">
        <color rgb="FFFFFFFF"/>
      </right>
      <top style="thick">
        <color rgb="FF000000"/>
      </top>
      <bottom style="thick">
        <color rgb="FF000000"/>
      </bottom>
    </border>
    <border>
      <left style="thick">
        <color rgb="FFFFFFFF"/>
      </left>
      <right style="thick">
        <color rgb="FFFFFFFF"/>
      </right>
      <top style="thick">
        <color rgb="FF000000"/>
      </top>
      <bottom/>
    </border>
    <border>
      <left style="thick">
        <color rgb="FFFFFFFF"/>
      </left>
      <right/>
      <top style="thin">
        <color rgb="FFFFFFFF"/>
      </top>
      <bottom style="thin">
        <color rgb="FFFFFFFF"/>
      </bottom>
    </border>
    <border>
      <left/>
      <right/>
      <top style="thin">
        <color rgb="FFFFFFFF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 style="thin">
        <color rgb="FFFFFFFF"/>
      </left>
      <right style="thick">
        <color rgb="FF000000"/>
      </right>
      <top/>
      <bottom style="thin">
        <color rgb="FF000000"/>
      </bottom>
    </border>
    <border>
      <left style="thick">
        <color rgb="FF000000"/>
      </left>
      <right/>
      <top style="thin">
        <color rgb="FFFFFFFF"/>
      </top>
      <bottom style="thick">
        <color rgb="FF000000"/>
      </bottom>
    </border>
    <border>
      <left/>
      <right/>
      <top style="thin">
        <color rgb="FFFFFFFF"/>
      </top>
      <bottom style="thick">
        <color rgb="FF000000"/>
      </bottom>
    </border>
    <border>
      <left/>
      <right/>
      <top style="thin">
        <color rgb="FFFFFFFF"/>
      </top>
      <bottom style="thin">
        <color rgb="FF000000"/>
      </bottom>
    </border>
    <border>
      <left/>
      <top style="thick">
        <color rgb="FF000000"/>
      </top>
      <bottom style="thin">
        <color rgb="FF000000"/>
      </bottom>
    </border>
    <border>
      <left style="thin">
        <color rgb="FFAAAAAA"/>
      </left>
      <right/>
      <top/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525252"/>
      </top>
      <bottom style="thin">
        <color rgb="FF525252"/>
      </bottom>
    </border>
    <border>
      <left style="thick">
        <color rgb="FF000000"/>
      </left>
      <right style="thick">
        <color rgb="FF000000"/>
      </right>
      <top style="thin">
        <color rgb="FF525252"/>
      </top>
      <bottom style="thick">
        <color rgb="FF525252"/>
      </bottom>
    </border>
    <border>
      <left style="thick">
        <color rgb="FF000000"/>
      </left>
      <right style="thick">
        <color rgb="FF000000"/>
      </right>
      <top style="thick">
        <color rgb="FF525252"/>
      </top>
      <bottom/>
    </border>
    <border>
      <right style="thin">
        <color rgb="FFAAAAAA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525252"/>
      </top>
      <bottom/>
    </border>
    <border>
      <left style="thick">
        <color rgb="FF000000"/>
      </left>
      <right style="thick">
        <color rgb="FF000000"/>
      </right>
      <top/>
      <bottom style="thin">
        <color rgb="FF525252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AAAAAA"/>
      </left>
      <top style="thin">
        <color rgb="FFAAAAAA"/>
      </top>
    </border>
    <border>
      <right/>
      <top style="thin">
        <color rgb="FFAAAAAA"/>
      </top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AAAAAA"/>
      </top>
      <bottom/>
    </border>
    <border>
      <left style="thin">
        <color rgb="FFAAAAAA"/>
      </left>
    </border>
    <border>
      <right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AAAAAA"/>
      </left>
      <bottom/>
    </border>
    <border>
      <right/>
      <bottom/>
    </border>
    <border>
      <left style="thin">
        <color rgb="FF000000"/>
      </left>
      <right/>
      <top/>
      <bottom style="thick">
        <color rgb="FF000000"/>
      </bottom>
    </border>
    <border>
      <left/>
      <right style="thin">
        <color rgb="FF000000"/>
      </right>
      <top/>
      <bottom style="thick">
        <color rgb="FF000000"/>
      </bottom>
    </border>
    <border>
      <right style="thin">
        <color rgb="FF000000"/>
      </right>
      <top style="thick">
        <color rgb="FF000000"/>
      </top>
      <bottom style="thick">
        <color rgb="FF000000"/>
      </bottom>
    </border>
    <border>
      <right style="thin">
        <color rgb="FF000000"/>
      </right>
      <top style="thick">
        <color rgb="FF000000"/>
      </top>
    </border>
    <border>
      <right style="thin">
        <color rgb="FF000000"/>
      </right>
      <bottom style="thick">
        <color rgb="FF000000"/>
      </bottom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medium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AAAAAA"/>
      </left>
      <right/>
      <top style="thick">
        <color rgb="FF000000"/>
      </top>
      <bottom/>
    </border>
    <border>
      <top style="thin">
        <color rgb="FFAAAAAA"/>
      </top>
    </border>
    <border>
      <right/>
      <top/>
      <bottom/>
    </border>
    <border>
      <left style="thin">
        <color rgb="FFAAAAAA"/>
      </left>
      <bottom style="thick">
        <color rgb="FF000000"/>
      </bottom>
    </border>
    <border>
      <right/>
      <bottom style="thick">
        <color rgb="FF000000"/>
      </bottom>
    </border>
    <border>
      <left style="thick">
        <color rgb="FF000000"/>
      </left>
      <top style="thick">
        <color rgb="FF000000"/>
      </top>
      <bottom style="medium">
        <color rgb="FF000000"/>
      </bottom>
    </border>
    <border>
      <top style="thick">
        <color rgb="FF000000"/>
      </top>
      <bottom style="medium">
        <color rgb="FF000000"/>
      </bottom>
    </border>
    <border>
      <right style="thin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thick">
        <color rgb="FF000000"/>
      </right>
      <top style="medium">
        <color rgb="FF000000"/>
      </top>
      <bottom/>
    </border>
    <border>
      <left style="thick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ck">
        <color rgb="FF000000"/>
      </right>
      <top/>
      <bottom style="medium">
        <color rgb="FF000000"/>
      </bottom>
    </border>
    <border>
      <left style="thick">
        <color rgb="FF000000"/>
      </left>
      <top style="medium">
        <color rgb="FF000000"/>
      </top>
    </border>
    <border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ck">
        <color rgb="FF000000"/>
      </left>
      <bottom style="medium">
        <color rgb="FF000000"/>
      </bottom>
    </border>
    <border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ck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</border>
    <border>
      <left style="thick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AAAAAA"/>
      </left>
      <right/>
      <top style="thin">
        <color rgb="FF000000"/>
      </top>
      <bottom/>
    </border>
  </borders>
  <cellStyleXfs count="1">
    <xf borderId="0" fillId="0" fontId="0" numFmtId="0" applyAlignment="1" applyFont="1"/>
  </cellStyleXfs>
  <cellXfs count="73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bottom"/>
    </xf>
    <xf borderId="2" fillId="2" fontId="1" numFmtId="0" xfId="0" applyAlignment="1" applyBorder="1" applyFont="1">
      <alignment vertical="bottom"/>
    </xf>
    <xf borderId="3" fillId="2" fontId="2" numFmtId="49" xfId="0" applyAlignment="1" applyBorder="1" applyFont="1" applyNumberFormat="1">
      <alignment horizontal="center" vertical="center"/>
    </xf>
    <xf borderId="4" fillId="0" fontId="3" numFmtId="0" xfId="0" applyBorder="1" applyFont="1"/>
    <xf borderId="5" fillId="0" fontId="3" numFmtId="0" xfId="0" applyBorder="1" applyFont="1"/>
    <xf borderId="6" fillId="2" fontId="1" numFmtId="0" xfId="0" applyAlignment="1" applyBorder="1" applyFont="1">
      <alignment vertical="bottom"/>
    </xf>
    <xf borderId="7" fillId="2" fontId="1" numFmtId="0" xfId="0" applyAlignment="1" applyBorder="1" applyFont="1">
      <alignment vertical="bottom"/>
    </xf>
    <xf borderId="0" fillId="0" fontId="1" numFmtId="0" xfId="0" applyAlignment="1" applyFont="1">
      <alignment vertical="bottom"/>
    </xf>
    <xf borderId="8" fillId="2" fontId="1" numFmtId="0" xfId="0" applyAlignment="1" applyBorder="1" applyFont="1">
      <alignment vertical="bottom"/>
    </xf>
    <xf borderId="9" fillId="2" fontId="1" numFmtId="0" xfId="0" applyAlignment="1" applyBorder="1" applyFont="1">
      <alignment vertical="bottom"/>
    </xf>
    <xf borderId="10" fillId="2" fontId="1" numFmtId="0" xfId="0" applyAlignment="1" applyBorder="1" applyFont="1">
      <alignment vertical="bottom"/>
    </xf>
    <xf borderId="11" fillId="2" fontId="1" numFmtId="0" xfId="0" applyAlignment="1" applyBorder="1" applyFont="1">
      <alignment vertical="bottom"/>
    </xf>
    <xf borderId="12" fillId="0" fontId="3" numFmtId="0" xfId="0" applyBorder="1" applyFont="1"/>
    <xf borderId="13" fillId="0" fontId="3" numFmtId="0" xfId="0" applyBorder="1" applyFont="1"/>
    <xf borderId="14" fillId="0" fontId="3" numFmtId="0" xfId="0" applyBorder="1" applyFont="1"/>
    <xf borderId="15" fillId="0" fontId="3" numFmtId="0" xfId="0" applyBorder="1" applyFont="1"/>
    <xf borderId="9" fillId="2" fontId="4" numFmtId="0" xfId="0" applyAlignment="1" applyBorder="1" applyFont="1">
      <alignment vertical="bottom"/>
    </xf>
    <xf borderId="16" fillId="0" fontId="3" numFmtId="0" xfId="0" applyBorder="1" applyFont="1"/>
    <xf borderId="17" fillId="0" fontId="3" numFmtId="0" xfId="0" applyBorder="1" applyFont="1"/>
    <xf borderId="18" fillId="0" fontId="3" numFmtId="0" xfId="0" applyBorder="1" applyFont="1"/>
    <xf borderId="19" fillId="2" fontId="1" numFmtId="0" xfId="0" applyAlignment="1" applyBorder="1" applyFont="1">
      <alignment vertical="bottom"/>
    </xf>
    <xf borderId="20" fillId="2" fontId="4" numFmtId="49" xfId="0" applyAlignment="1" applyBorder="1" applyFont="1" applyNumberFormat="1">
      <alignment horizontal="center" vertical="bottom"/>
    </xf>
    <xf borderId="21" fillId="0" fontId="3" numFmtId="0" xfId="0" applyBorder="1" applyFont="1"/>
    <xf borderId="22" fillId="0" fontId="3" numFmtId="0" xfId="0" applyBorder="1" applyFont="1"/>
    <xf borderId="23" fillId="2" fontId="5" numFmtId="0" xfId="0" applyAlignment="1" applyBorder="1" applyFont="1">
      <alignment vertical="bottom"/>
    </xf>
    <xf borderId="23" fillId="2" fontId="4" numFmtId="0" xfId="0" applyAlignment="1" applyBorder="1" applyFont="1">
      <alignment vertical="bottom"/>
    </xf>
    <xf borderId="24" fillId="2" fontId="4" numFmtId="0" xfId="0" applyAlignment="1" applyBorder="1" applyFont="1">
      <alignment vertical="bottom"/>
    </xf>
    <xf borderId="23" fillId="2" fontId="1" numFmtId="0" xfId="0" applyAlignment="1" applyBorder="1" applyFont="1">
      <alignment vertical="bottom"/>
    </xf>
    <xf borderId="25" fillId="2" fontId="4" numFmtId="0" xfId="0" applyAlignment="1" applyBorder="1" applyFont="1">
      <alignment vertical="bottom"/>
    </xf>
    <xf borderId="26" fillId="3" fontId="5" numFmtId="49" xfId="0" applyAlignment="1" applyBorder="1" applyFill="1" applyFont="1" applyNumberFormat="1">
      <alignment horizontal="center" vertical="center"/>
    </xf>
    <xf borderId="27" fillId="0" fontId="3" numFmtId="0" xfId="0" applyBorder="1" applyFont="1"/>
    <xf borderId="28" fillId="0" fontId="3" numFmtId="0" xfId="0" applyBorder="1" applyFont="1"/>
    <xf borderId="29" fillId="2" fontId="1" numFmtId="0" xfId="0" applyAlignment="1" applyBorder="1" applyFont="1">
      <alignment vertical="bottom"/>
    </xf>
    <xf borderId="25" fillId="2" fontId="1" numFmtId="0" xfId="0" applyAlignment="1" applyBorder="1" applyFont="1">
      <alignment vertical="bottom"/>
    </xf>
    <xf borderId="26" fillId="2" fontId="5" numFmtId="49" xfId="0" applyAlignment="1" applyBorder="1" applyFont="1" applyNumberFormat="1">
      <alignment horizontal="center" vertical="center"/>
    </xf>
    <xf borderId="30" fillId="2" fontId="5" numFmtId="49" xfId="0" applyAlignment="1" applyBorder="1" applyFont="1" applyNumberFormat="1">
      <alignment horizontal="center" vertical="center"/>
    </xf>
    <xf borderId="26" fillId="2" fontId="6" numFmtId="49" xfId="0" applyAlignment="1" applyBorder="1" applyFont="1" applyNumberFormat="1">
      <alignment horizontal="center" vertical="center"/>
    </xf>
    <xf borderId="30" fillId="2" fontId="5" numFmtId="49" xfId="0" applyAlignment="1" applyBorder="1" applyFont="1" applyNumberFormat="1">
      <alignment vertical="center"/>
    </xf>
    <xf borderId="31" fillId="2" fontId="5" numFmtId="1" xfId="0" applyAlignment="1" applyBorder="1" applyFont="1" applyNumberFormat="1">
      <alignment horizontal="center" shrinkToFit="0" vertical="center" wrapText="1"/>
    </xf>
    <xf borderId="32" fillId="0" fontId="3" numFmtId="0" xfId="0" applyBorder="1" applyFont="1"/>
    <xf borderId="33" fillId="4" fontId="5" numFmtId="164" xfId="0" applyAlignment="1" applyBorder="1" applyFill="1" applyFont="1" applyNumberFormat="1">
      <alignment horizontal="center" shrinkToFit="0" vertical="center" wrapText="1"/>
    </xf>
    <xf borderId="33" fillId="2" fontId="5" numFmtId="164" xfId="0" applyAlignment="1" applyBorder="1" applyFont="1" applyNumberFormat="1">
      <alignment horizontal="center" shrinkToFit="0" vertical="center" wrapText="1"/>
    </xf>
    <xf borderId="31" fillId="2" fontId="5" numFmtId="0" xfId="0" applyAlignment="1" applyBorder="1" applyFont="1">
      <alignment horizontal="center" vertical="center"/>
    </xf>
    <xf borderId="31" fillId="2" fontId="5" numFmtId="0" xfId="0" applyAlignment="1" applyBorder="1" applyFont="1">
      <alignment horizontal="center" shrinkToFit="0" vertical="center" wrapText="1"/>
    </xf>
    <xf borderId="34" fillId="0" fontId="3" numFmtId="0" xfId="0" applyBorder="1" applyFont="1"/>
    <xf borderId="35" fillId="0" fontId="3" numFmtId="0" xfId="0" applyBorder="1" applyFont="1"/>
    <xf borderId="36" fillId="0" fontId="3" numFmtId="0" xfId="0" applyBorder="1" applyFont="1"/>
    <xf borderId="37" fillId="0" fontId="3" numFmtId="0" xfId="0" applyBorder="1" applyFont="1"/>
    <xf borderId="38" fillId="0" fontId="3" numFmtId="0" xfId="0" applyBorder="1" applyFont="1"/>
    <xf borderId="39" fillId="0" fontId="3" numFmtId="0" xfId="0" applyBorder="1" applyFont="1"/>
    <xf borderId="40" fillId="2" fontId="5" numFmtId="0" xfId="0" applyAlignment="1" applyBorder="1" applyFont="1">
      <alignment vertical="bottom"/>
    </xf>
    <xf borderId="40" fillId="2" fontId="4" numFmtId="0" xfId="0" applyAlignment="1" applyBorder="1" applyFont="1">
      <alignment vertical="bottom"/>
    </xf>
    <xf borderId="9" fillId="2" fontId="5" numFmtId="0" xfId="0" applyAlignment="1" applyBorder="1" applyFont="1">
      <alignment vertical="bottom"/>
    </xf>
    <xf borderId="40" fillId="2" fontId="1" numFmtId="0" xfId="0" applyAlignment="1" applyBorder="1" applyFont="1">
      <alignment vertical="bottom"/>
    </xf>
    <xf borderId="9" fillId="2" fontId="4" numFmtId="49" xfId="0" applyAlignment="1" applyBorder="1" applyFont="1" applyNumberFormat="1">
      <alignment horizontal="left" vertical="bottom"/>
    </xf>
    <xf borderId="26" fillId="3" fontId="4" numFmtId="49" xfId="0" applyAlignment="1" applyBorder="1" applyFont="1" applyNumberFormat="1">
      <alignment horizontal="center" vertical="bottom"/>
    </xf>
    <xf borderId="29" fillId="2" fontId="4" numFmtId="0" xfId="0" applyAlignment="1" applyBorder="1" applyFont="1">
      <alignment vertical="bottom"/>
    </xf>
    <xf borderId="9" fillId="2" fontId="1" numFmtId="49" xfId="0" applyAlignment="1" applyBorder="1" applyFont="1" applyNumberFormat="1">
      <alignment vertical="bottom"/>
    </xf>
    <xf borderId="33" fillId="2" fontId="5" numFmtId="49" xfId="0" applyAlignment="1" applyBorder="1" applyFont="1" applyNumberFormat="1">
      <alignment horizontal="center" vertical="center"/>
    </xf>
    <xf borderId="31" fillId="2" fontId="4" numFmtId="3" xfId="0" applyAlignment="1" applyBorder="1" applyFont="1" applyNumberFormat="1">
      <alignment horizontal="center" vertical="center"/>
    </xf>
    <xf borderId="31" fillId="3" fontId="4" numFmtId="49" xfId="0" applyAlignment="1" applyBorder="1" applyFont="1" applyNumberFormat="1">
      <alignment horizontal="center" shrinkToFit="0" vertical="center" wrapText="1"/>
    </xf>
    <xf borderId="41" fillId="0" fontId="3" numFmtId="0" xfId="0" applyBorder="1" applyFont="1"/>
    <xf borderId="30" fillId="2" fontId="4" numFmtId="49" xfId="0" applyAlignment="1" applyBorder="1" applyFont="1" applyNumberFormat="1">
      <alignment horizontal="center" vertical="center"/>
    </xf>
    <xf borderId="26" fillId="2" fontId="4" numFmtId="3" xfId="0" applyAlignment="1" applyBorder="1" applyFont="1" applyNumberFormat="1">
      <alignment horizontal="center" vertical="bottom"/>
    </xf>
    <xf borderId="42" fillId="0" fontId="3" numFmtId="0" xfId="0" applyBorder="1" applyFont="1"/>
    <xf borderId="31" fillId="2" fontId="5" numFmtId="1" xfId="0" applyAlignment="1" applyBorder="1" applyFont="1" applyNumberFormat="1">
      <alignment horizontal="center" vertical="center"/>
    </xf>
    <xf borderId="43" fillId="2" fontId="5" numFmtId="0" xfId="0" applyAlignment="1" applyBorder="1" applyFont="1">
      <alignment vertical="bottom"/>
    </xf>
    <xf borderId="31" fillId="3" fontId="4" numFmtId="49" xfId="0" applyAlignment="1" applyBorder="1" applyFont="1" applyNumberFormat="1">
      <alignment horizontal="center" vertical="center"/>
    </xf>
    <xf borderId="29" fillId="2" fontId="5" numFmtId="0" xfId="0" applyAlignment="1" applyBorder="1" applyFont="1">
      <alignment vertical="bottom"/>
    </xf>
    <xf borderId="25" fillId="2" fontId="5" numFmtId="0" xfId="0" applyAlignment="1" applyBorder="1" applyFont="1">
      <alignment vertical="bottom"/>
    </xf>
    <xf borderId="29" fillId="2" fontId="4" numFmtId="49" xfId="0" applyAlignment="1" applyBorder="1" applyFont="1" applyNumberFormat="1">
      <alignment vertical="center"/>
    </xf>
    <xf borderId="25" fillId="2" fontId="4" numFmtId="49" xfId="0" applyAlignment="1" applyBorder="1" applyFont="1" applyNumberFormat="1">
      <alignment vertical="center"/>
    </xf>
    <xf borderId="26" fillId="3" fontId="4" numFmtId="49" xfId="0" applyAlignment="1" applyBorder="1" applyFont="1" applyNumberFormat="1">
      <alignment horizontal="center" vertical="center"/>
    </xf>
    <xf borderId="31" fillId="2" fontId="7" numFmtId="49" xfId="0" applyAlignment="1" applyBorder="1" applyFont="1" applyNumberFormat="1">
      <alignment horizontal="center" vertical="center"/>
    </xf>
    <xf borderId="31" fillId="2" fontId="4" numFmtId="49" xfId="0" applyAlignment="1" applyBorder="1" applyFont="1" applyNumberFormat="1">
      <alignment horizontal="center" shrinkToFit="0" vertical="center" wrapText="1"/>
    </xf>
    <xf borderId="29" fillId="2" fontId="4" numFmtId="0" xfId="0" applyAlignment="1" applyBorder="1" applyFont="1">
      <alignment vertical="center"/>
    </xf>
    <xf borderId="25" fillId="2" fontId="4" numFmtId="0" xfId="0" applyAlignment="1" applyBorder="1" applyFont="1">
      <alignment vertical="center"/>
    </xf>
    <xf borderId="31" fillId="2" fontId="4" numFmtId="49" xfId="0" applyAlignment="1" applyBorder="1" applyFont="1" applyNumberFormat="1">
      <alignment horizontal="center" vertical="center"/>
    </xf>
    <xf borderId="40" fillId="2" fontId="4" numFmtId="0" xfId="0" applyAlignment="1" applyBorder="1" applyFont="1">
      <alignment vertical="center"/>
    </xf>
    <xf borderId="9" fillId="2" fontId="4" numFmtId="0" xfId="0" applyAlignment="1" applyBorder="1" applyFont="1">
      <alignment vertical="center"/>
    </xf>
    <xf borderId="40" fillId="2" fontId="4" numFmtId="0" xfId="0" applyAlignment="1" applyBorder="1" applyFont="1">
      <alignment shrinkToFit="0" vertical="center" wrapText="1"/>
    </xf>
    <xf borderId="44" fillId="2" fontId="4" numFmtId="0" xfId="0" applyAlignment="1" applyBorder="1" applyFont="1">
      <alignment shrinkToFit="0" vertical="center" wrapText="1"/>
    </xf>
    <xf borderId="45" fillId="2" fontId="1" numFmtId="0" xfId="0" applyAlignment="1" applyBorder="1" applyFont="1">
      <alignment vertical="bottom"/>
    </xf>
    <xf borderId="23" fillId="2" fontId="4" numFmtId="0" xfId="0" applyAlignment="1" applyBorder="1" applyFont="1">
      <alignment vertical="center"/>
    </xf>
    <xf borderId="23" fillId="2" fontId="4" numFmtId="0" xfId="0" applyAlignment="1" applyBorder="1" applyFont="1">
      <alignment shrinkToFit="0" vertical="center" wrapText="1"/>
    </xf>
    <xf borderId="46" fillId="2" fontId="4" numFmtId="0" xfId="0" applyAlignment="1" applyBorder="1" applyFont="1">
      <alignment shrinkToFit="0" vertical="center" wrapText="1"/>
    </xf>
    <xf borderId="47" fillId="3" fontId="5" numFmtId="49" xfId="0" applyAlignment="1" applyBorder="1" applyFont="1" applyNumberFormat="1">
      <alignment horizontal="center" vertical="bottom"/>
    </xf>
    <xf borderId="43" fillId="3" fontId="5" numFmtId="49" xfId="0" applyAlignment="1" applyBorder="1" applyFont="1" applyNumberFormat="1">
      <alignment horizontal="center" vertical="bottom"/>
    </xf>
    <xf borderId="48" fillId="3" fontId="5" numFmtId="49" xfId="0" applyAlignment="1" applyBorder="1" applyFont="1" applyNumberFormat="1">
      <alignment horizontal="center" vertical="bottom"/>
    </xf>
    <xf borderId="26" fillId="3" fontId="5" numFmtId="49" xfId="0" applyAlignment="1" applyBorder="1" applyFont="1" applyNumberFormat="1">
      <alignment horizontal="left" vertical="center"/>
    </xf>
    <xf borderId="26" fillId="2" fontId="8" numFmtId="0" xfId="0" applyAlignment="1" applyBorder="1" applyFont="1">
      <alignment horizontal="left" shrinkToFit="0" vertical="center" wrapText="1"/>
    </xf>
    <xf borderId="49" fillId="2" fontId="1" numFmtId="0" xfId="0" applyAlignment="1" applyBorder="1" applyFont="1">
      <alignment vertical="bottom"/>
    </xf>
    <xf borderId="50" fillId="2" fontId="1" numFmtId="0" xfId="0" applyAlignment="1" applyBorder="1" applyFont="1">
      <alignment vertical="bottom"/>
    </xf>
    <xf borderId="51" fillId="2" fontId="1" numFmtId="0" xfId="0" applyAlignment="1" applyBorder="1" applyFont="1">
      <alignment vertical="bottom"/>
    </xf>
    <xf borderId="52" fillId="2" fontId="1" numFmtId="0" xfId="0" applyAlignment="1" applyBorder="1" applyFont="1">
      <alignment vertical="bottom"/>
    </xf>
    <xf borderId="53" fillId="2" fontId="1" numFmtId="0" xfId="0" applyAlignment="1" applyBorder="1" applyFont="1">
      <alignment vertical="bottom"/>
    </xf>
    <xf borderId="54" fillId="2" fontId="1" numFmtId="0" xfId="0" applyAlignment="1" applyBorder="1" applyFont="1">
      <alignment vertical="bottom"/>
    </xf>
    <xf borderId="55" fillId="2" fontId="1" numFmtId="0" xfId="0" applyAlignment="1" applyBorder="1" applyFont="1">
      <alignment vertical="bottom"/>
    </xf>
    <xf borderId="56" fillId="2" fontId="1" numFmtId="0" xfId="0" applyAlignment="1" applyBorder="1" applyFont="1">
      <alignment vertical="bottom"/>
    </xf>
    <xf borderId="57" fillId="2" fontId="1" numFmtId="0" xfId="0" applyAlignment="1" applyBorder="1" applyFont="1">
      <alignment vertical="bottom"/>
    </xf>
    <xf borderId="30" fillId="5" fontId="1" numFmtId="0" xfId="0" applyAlignment="1" applyBorder="1" applyFill="1" applyFont="1">
      <alignment vertical="bottom"/>
    </xf>
    <xf borderId="47" fillId="5" fontId="4" numFmtId="0" xfId="0" applyAlignment="1" applyBorder="1" applyFont="1">
      <alignment horizontal="left" vertical="center"/>
    </xf>
    <xf borderId="43" fillId="5" fontId="4" numFmtId="0" xfId="0" applyAlignment="1" applyBorder="1" applyFont="1">
      <alignment horizontal="left" vertical="center"/>
    </xf>
    <xf borderId="43" fillId="5" fontId="9" numFmtId="0" xfId="0" applyAlignment="1" applyBorder="1" applyFont="1">
      <alignment horizontal="left" vertical="center"/>
    </xf>
    <xf borderId="43" fillId="5" fontId="1" numFmtId="0" xfId="0" applyAlignment="1" applyBorder="1" applyFont="1">
      <alignment vertical="bottom"/>
    </xf>
    <xf borderId="58" fillId="5" fontId="1" numFmtId="164" xfId="0" applyAlignment="1" applyBorder="1" applyFont="1" applyNumberFormat="1">
      <alignment vertical="bottom"/>
    </xf>
    <xf borderId="58" fillId="5" fontId="1" numFmtId="0" xfId="0" applyAlignment="1" applyBorder="1" applyFont="1">
      <alignment vertical="bottom"/>
    </xf>
    <xf borderId="59" fillId="5" fontId="1" numFmtId="0" xfId="0" applyAlignment="1" applyBorder="1" applyFont="1">
      <alignment vertical="bottom"/>
    </xf>
    <xf borderId="30" fillId="5" fontId="4" numFmtId="49" xfId="0" applyAlignment="1" applyBorder="1" applyFont="1" applyNumberFormat="1">
      <alignment horizontal="left" shrinkToFit="0" vertical="center" wrapText="1"/>
    </xf>
    <xf borderId="60" fillId="5" fontId="1" numFmtId="0" xfId="0" applyAlignment="1" applyBorder="1" applyFont="1">
      <alignment vertical="bottom"/>
    </xf>
    <xf borderId="61" fillId="5" fontId="10" numFmtId="0" xfId="0" applyAlignment="1" applyBorder="1" applyFont="1">
      <alignment vertical="bottom"/>
    </xf>
    <xf borderId="62" fillId="5" fontId="1" numFmtId="0" xfId="0" applyAlignment="1" applyBorder="1" applyFont="1">
      <alignment vertical="bottom"/>
    </xf>
    <xf borderId="31" fillId="2" fontId="11" numFmtId="49" xfId="0" applyAlignment="1" applyBorder="1" applyFont="1" applyNumberFormat="1">
      <alignment horizontal="center" shrinkToFit="0" vertical="center" wrapText="1"/>
    </xf>
    <xf borderId="63" fillId="0" fontId="3" numFmtId="0" xfId="0" applyBorder="1" applyFont="1"/>
    <xf borderId="64" fillId="2" fontId="4" numFmtId="0" xfId="0" applyAlignment="1" applyBorder="1" applyFont="1">
      <alignment horizontal="center" shrinkToFit="0" vertical="center" wrapText="1"/>
    </xf>
    <xf borderId="65" fillId="2" fontId="1" numFmtId="0" xfId="0" applyAlignment="1" applyBorder="1" applyFont="1">
      <alignment vertical="bottom"/>
    </xf>
    <xf borderId="66" fillId="2" fontId="1" numFmtId="164" xfId="0" applyAlignment="1" applyBorder="1" applyFont="1" applyNumberFormat="1">
      <alignment vertical="bottom"/>
    </xf>
    <xf borderId="66" fillId="2" fontId="1" numFmtId="0" xfId="0" applyAlignment="1" applyBorder="1" applyFont="1">
      <alignment vertical="bottom"/>
    </xf>
    <xf borderId="67" fillId="2" fontId="1" numFmtId="0" xfId="0" applyAlignment="1" applyBorder="1" applyFont="1">
      <alignment vertical="bottom"/>
    </xf>
    <xf borderId="68" fillId="2" fontId="1" numFmtId="0" xfId="0" applyAlignment="1" applyBorder="1" applyFont="1">
      <alignment vertical="bottom"/>
    </xf>
    <xf borderId="69" fillId="2" fontId="1" numFmtId="0" xfId="0" applyAlignment="1" applyBorder="1" applyFont="1">
      <alignment vertical="bottom"/>
    </xf>
    <xf borderId="67" fillId="2" fontId="1" numFmtId="164" xfId="0" applyAlignment="1" applyBorder="1" applyFont="1" applyNumberFormat="1">
      <alignment vertical="bottom"/>
    </xf>
    <xf borderId="70" fillId="5" fontId="10" numFmtId="0" xfId="0" applyAlignment="1" applyBorder="1" applyFont="1">
      <alignment vertical="bottom"/>
    </xf>
    <xf borderId="71" fillId="2" fontId="1" numFmtId="0" xfId="0" applyAlignment="1" applyBorder="1" applyFont="1">
      <alignment vertical="bottom"/>
    </xf>
    <xf borderId="72" fillId="5" fontId="12" numFmtId="0" xfId="0" applyAlignment="1" applyBorder="1" applyFont="1">
      <alignment horizontal="center" shrinkToFit="0" vertical="center" wrapText="1"/>
    </xf>
    <xf borderId="73" fillId="5" fontId="10" numFmtId="0" xfId="0" applyAlignment="1" applyBorder="1" applyFont="1">
      <alignment vertical="bottom"/>
    </xf>
    <xf borderId="73" fillId="5" fontId="1" numFmtId="0" xfId="0" applyAlignment="1" applyBorder="1" applyFont="1">
      <alignment vertical="bottom"/>
    </xf>
    <xf borderId="74" fillId="0" fontId="3" numFmtId="0" xfId="0" applyBorder="1" applyFont="1"/>
    <xf borderId="75" fillId="2" fontId="4" numFmtId="0" xfId="0" applyAlignment="1" applyBorder="1" applyFont="1">
      <alignment horizontal="center" shrinkToFit="0" vertical="center" wrapText="1"/>
    </xf>
    <xf borderId="76" fillId="2" fontId="13" numFmtId="0" xfId="0" applyAlignment="1" applyBorder="1" applyFont="1">
      <alignment horizontal="center" vertical="center"/>
    </xf>
    <xf borderId="77" fillId="0" fontId="3" numFmtId="0" xfId="0" applyBorder="1" applyFont="1"/>
    <xf borderId="78" fillId="0" fontId="3" numFmtId="0" xfId="0" applyBorder="1" applyFont="1"/>
    <xf borderId="79" fillId="2" fontId="9" numFmtId="0" xfId="0" applyAlignment="1" applyBorder="1" applyFont="1">
      <alignment vertical="bottom"/>
    </xf>
    <xf borderId="79" fillId="2" fontId="14" numFmtId="0" xfId="0" applyAlignment="1" applyBorder="1" applyFont="1">
      <alignment vertical="bottom"/>
    </xf>
    <xf borderId="80" fillId="2" fontId="1" numFmtId="0" xfId="0" applyAlignment="1" applyBorder="1" applyFont="1">
      <alignment vertical="bottom"/>
    </xf>
    <xf borderId="81" fillId="2" fontId="1" numFmtId="0" xfId="0" applyAlignment="1" applyBorder="1" applyFont="1">
      <alignment vertical="bottom"/>
    </xf>
    <xf borderId="82" fillId="2" fontId="1" numFmtId="0" xfId="0" applyAlignment="1" applyBorder="1" applyFont="1">
      <alignment vertical="bottom"/>
    </xf>
    <xf borderId="83" fillId="2" fontId="15" numFmtId="0" xfId="0" applyAlignment="1" applyBorder="1" applyFont="1">
      <alignment vertical="center"/>
    </xf>
    <xf borderId="2" fillId="2" fontId="15" numFmtId="0" xfId="0" applyAlignment="1" applyBorder="1" applyFont="1">
      <alignment vertical="center"/>
    </xf>
    <xf borderId="2" fillId="2" fontId="15" numFmtId="164" xfId="0" applyAlignment="1" applyBorder="1" applyFont="1" applyNumberFormat="1">
      <alignment vertical="center"/>
    </xf>
    <xf borderId="2" fillId="5" fontId="10" numFmtId="0" xfId="0" applyAlignment="1" applyBorder="1" applyFont="1">
      <alignment vertical="bottom"/>
    </xf>
    <xf borderId="84" fillId="2" fontId="10" numFmtId="0" xfId="0" applyAlignment="1" applyBorder="1" applyFont="1">
      <alignment vertical="bottom"/>
    </xf>
    <xf borderId="85" fillId="2" fontId="10" numFmtId="0" xfId="0" applyAlignment="1" applyBorder="1" applyFont="1">
      <alignment vertical="bottom"/>
    </xf>
    <xf borderId="86" fillId="2" fontId="10" numFmtId="0" xfId="0" applyAlignment="1" applyBorder="1" applyFont="1">
      <alignment vertical="bottom"/>
    </xf>
    <xf borderId="87" fillId="5" fontId="12" numFmtId="0" xfId="0" applyAlignment="1" applyBorder="1" applyFont="1">
      <alignment horizontal="center" shrinkToFit="0" vertical="center" wrapText="1"/>
    </xf>
    <xf borderId="88" fillId="2" fontId="10" numFmtId="0" xfId="0" applyAlignment="1" applyBorder="1" applyFont="1">
      <alignment vertical="bottom"/>
    </xf>
    <xf borderId="89" fillId="2" fontId="1" numFmtId="0" xfId="0" applyAlignment="1" applyBorder="1" applyFont="1">
      <alignment vertical="bottom"/>
    </xf>
    <xf borderId="81" fillId="2" fontId="1" numFmtId="164" xfId="0" applyAlignment="1" applyBorder="1" applyFont="1" applyNumberFormat="1">
      <alignment vertical="bottom"/>
    </xf>
    <xf borderId="90" fillId="2" fontId="1" numFmtId="0" xfId="0" applyAlignment="1" applyBorder="1" applyFont="1">
      <alignment vertical="bottom"/>
    </xf>
    <xf borderId="79" fillId="2" fontId="14" numFmtId="49" xfId="0" applyAlignment="1" applyBorder="1" applyFont="1" applyNumberFormat="1">
      <alignment vertical="bottom"/>
    </xf>
    <xf borderId="29" fillId="2" fontId="15" numFmtId="0" xfId="0" applyAlignment="1" applyBorder="1" applyFont="1">
      <alignment vertical="center"/>
    </xf>
    <xf borderId="9" fillId="2" fontId="15" numFmtId="0" xfId="0" applyAlignment="1" applyBorder="1" applyFont="1">
      <alignment vertical="center"/>
    </xf>
    <xf borderId="9" fillId="2" fontId="15" numFmtId="164" xfId="0" applyAlignment="1" applyBorder="1" applyFont="1" applyNumberFormat="1">
      <alignment vertical="center"/>
    </xf>
    <xf borderId="9" fillId="5" fontId="10" numFmtId="0" xfId="0" applyAlignment="1" applyBorder="1" applyFont="1">
      <alignment vertical="bottom"/>
    </xf>
    <xf borderId="91" fillId="2" fontId="10" numFmtId="0" xfId="0" applyAlignment="1" applyBorder="1" applyFont="1">
      <alignment vertical="bottom"/>
    </xf>
    <xf borderId="81" fillId="2" fontId="10" numFmtId="0" xfId="0" applyAlignment="1" applyBorder="1" applyFont="1">
      <alignment vertical="bottom"/>
    </xf>
    <xf borderId="82" fillId="2" fontId="10" numFmtId="0" xfId="0" applyAlignment="1" applyBorder="1" applyFont="1">
      <alignment vertical="bottom"/>
    </xf>
    <xf borderId="30" fillId="5" fontId="12" numFmtId="0" xfId="0" applyAlignment="1" applyBorder="1" applyFont="1">
      <alignment horizontal="center" shrinkToFit="0" vertical="center" wrapText="1"/>
    </xf>
    <xf borderId="92" fillId="2" fontId="10" numFmtId="0" xfId="0" applyAlignment="1" applyBorder="1" applyFont="1">
      <alignment vertical="bottom"/>
    </xf>
    <xf borderId="93" fillId="2" fontId="1" numFmtId="164" xfId="0" applyAlignment="1" applyBorder="1" applyFont="1" applyNumberFormat="1">
      <alignment vertical="bottom"/>
    </xf>
    <xf borderId="94" fillId="5" fontId="1" numFmtId="0" xfId="0" applyAlignment="1" applyBorder="1" applyFont="1">
      <alignment vertical="bottom"/>
    </xf>
    <xf borderId="95" fillId="0" fontId="3" numFmtId="0" xfId="0" applyBorder="1" applyFont="1"/>
    <xf borderId="96" fillId="2" fontId="4" numFmtId="0" xfId="0" applyAlignment="1" applyBorder="1" applyFont="1">
      <alignment horizontal="center" shrinkToFit="0" vertical="center" wrapText="1"/>
    </xf>
    <xf borderId="97" fillId="2" fontId="1" numFmtId="0" xfId="0" applyAlignment="1" applyBorder="1" applyFont="1">
      <alignment vertical="bottom"/>
    </xf>
    <xf borderId="98" fillId="2" fontId="4" numFmtId="164" xfId="0" applyAlignment="1" applyBorder="1" applyFont="1" applyNumberFormat="1">
      <alignment horizontal="center" vertical="center"/>
    </xf>
    <xf borderId="99" fillId="2" fontId="1" numFmtId="0" xfId="0" applyAlignment="1" applyBorder="1" applyFont="1">
      <alignment vertical="bottom"/>
    </xf>
    <xf borderId="100" fillId="2" fontId="1" numFmtId="0" xfId="0" applyAlignment="1" applyBorder="1" applyFont="1">
      <alignment vertical="bottom"/>
    </xf>
    <xf borderId="101" fillId="2" fontId="1" numFmtId="0" xfId="0" applyAlignment="1" applyBorder="1" applyFont="1">
      <alignment vertical="bottom"/>
    </xf>
    <xf borderId="98" fillId="2" fontId="9" numFmtId="0" xfId="0" applyAlignment="1" applyBorder="1" applyFont="1">
      <alignment vertical="bottom"/>
    </xf>
    <xf borderId="102" fillId="2" fontId="1" numFmtId="0" xfId="0" applyAlignment="1" applyBorder="1" applyFont="1">
      <alignment vertical="bottom"/>
    </xf>
    <xf borderId="103" fillId="2" fontId="1" numFmtId="0" xfId="0" applyAlignment="1" applyBorder="1" applyFont="1">
      <alignment vertical="bottom"/>
    </xf>
    <xf borderId="104" fillId="2" fontId="15" numFmtId="0" xfId="0" applyAlignment="1" applyBorder="1" applyFont="1">
      <alignment vertical="center"/>
    </xf>
    <xf borderId="23" fillId="2" fontId="15" numFmtId="0" xfId="0" applyAlignment="1" applyBorder="1" applyFont="1">
      <alignment vertical="center"/>
    </xf>
    <xf borderId="23" fillId="2" fontId="15" numFmtId="164" xfId="0" applyAlignment="1" applyBorder="1" applyFont="1" applyNumberFormat="1">
      <alignment vertical="center"/>
    </xf>
    <xf borderId="23" fillId="5" fontId="10" numFmtId="0" xfId="0" applyAlignment="1" applyBorder="1" applyFont="1">
      <alignment vertical="bottom"/>
    </xf>
    <xf borderId="105" fillId="2" fontId="10" numFmtId="0" xfId="0" applyAlignment="1" applyBorder="1" applyFont="1">
      <alignment vertical="bottom"/>
    </xf>
    <xf borderId="100" fillId="2" fontId="10" numFmtId="0" xfId="0" applyAlignment="1" applyBorder="1" applyFont="1">
      <alignment vertical="bottom"/>
    </xf>
    <xf borderId="103" fillId="2" fontId="10" numFmtId="0" xfId="0" applyAlignment="1" applyBorder="1" applyFont="1">
      <alignment vertical="bottom"/>
    </xf>
    <xf borderId="106" fillId="2" fontId="10" numFmtId="0" xfId="0" applyAlignment="1" applyBorder="1" applyFont="1">
      <alignment vertical="bottom"/>
    </xf>
    <xf borderId="94" fillId="5" fontId="10" numFmtId="0" xfId="0" applyAlignment="1" applyBorder="1" applyFont="1">
      <alignment vertical="bottom"/>
    </xf>
    <xf borderId="30" fillId="5" fontId="4" numFmtId="0" xfId="0" applyAlignment="1" applyBorder="1" applyFont="1">
      <alignment horizontal="left" vertical="center"/>
    </xf>
    <xf borderId="30" fillId="5" fontId="4" numFmtId="164" xfId="0" applyAlignment="1" applyBorder="1" applyFont="1" applyNumberFormat="1">
      <alignment horizontal="left" vertical="center"/>
    </xf>
    <xf borderId="107" fillId="5" fontId="4" numFmtId="0" xfId="0" applyAlignment="1" applyBorder="1" applyFont="1">
      <alignment horizontal="left" vertical="center"/>
    </xf>
    <xf borderId="30" fillId="5" fontId="4" numFmtId="0" xfId="0" applyAlignment="1" applyBorder="1" applyFont="1">
      <alignment vertical="center"/>
    </xf>
    <xf borderId="47" fillId="5" fontId="16" numFmtId="0" xfId="0" applyAlignment="1" applyBorder="1" applyFont="1">
      <alignment horizontal="center" shrinkToFit="0" vertical="center" wrapText="1"/>
    </xf>
    <xf borderId="43" fillId="5" fontId="16" numFmtId="164" xfId="0" applyAlignment="1" applyBorder="1" applyFont="1" applyNumberFormat="1">
      <alignment horizontal="center" shrinkToFit="0" vertical="center" wrapText="1"/>
    </xf>
    <xf borderId="43" fillId="5" fontId="4" numFmtId="49" xfId="0" applyAlignment="1" applyBorder="1" applyFont="1" applyNumberFormat="1">
      <alignment horizontal="center" vertical="center"/>
    </xf>
    <xf borderId="108" fillId="5" fontId="4" numFmtId="49" xfId="0" applyAlignment="1" applyBorder="1" applyFont="1" applyNumberFormat="1">
      <alignment horizontal="center" vertical="center"/>
    </xf>
    <xf borderId="30" fillId="5" fontId="4" numFmtId="49" xfId="0" applyAlignment="1" applyBorder="1" applyFont="1" applyNumberFormat="1">
      <alignment horizontal="center" vertical="center"/>
    </xf>
    <xf borderId="30" fillId="5" fontId="17" numFmtId="49" xfId="0" applyAlignment="1" applyBorder="1" applyFont="1" applyNumberFormat="1">
      <alignment horizontal="center" vertical="center"/>
    </xf>
    <xf borderId="47" fillId="5" fontId="4" numFmtId="49" xfId="0" applyAlignment="1" applyBorder="1" applyFont="1" applyNumberFormat="1">
      <alignment vertical="center"/>
    </xf>
    <xf borderId="108" fillId="5" fontId="4" numFmtId="49" xfId="0" applyAlignment="1" applyBorder="1" applyFont="1" applyNumberFormat="1">
      <alignment vertical="center"/>
    </xf>
    <xf borderId="30" fillId="5" fontId="18" numFmtId="49" xfId="0" applyAlignment="1" applyBorder="1" applyFont="1" applyNumberFormat="1">
      <alignment shrinkToFit="0" vertical="center" wrapText="1"/>
    </xf>
    <xf borderId="30" fillId="5" fontId="4" numFmtId="164" xfId="0" applyAlignment="1" applyBorder="1" applyFont="1" applyNumberFormat="1">
      <alignment vertical="center"/>
    </xf>
    <xf borderId="30" fillId="6" fontId="15" numFmtId="49" xfId="0" applyAlignment="1" applyBorder="1" applyFill="1" applyFont="1" applyNumberFormat="1">
      <alignment vertical="center"/>
    </xf>
    <xf borderId="30" fillId="6" fontId="4" numFmtId="0" xfId="0" applyAlignment="1" applyBorder="1" applyFont="1">
      <alignment horizontal="left" vertical="center"/>
    </xf>
    <xf borderId="47" fillId="6" fontId="19" numFmtId="49" xfId="0" applyAlignment="1" applyBorder="1" applyFont="1" applyNumberFormat="1">
      <alignment horizontal="left" vertical="center"/>
    </xf>
    <xf borderId="108" fillId="6" fontId="4" numFmtId="0" xfId="0" applyAlignment="1" applyBorder="1" applyFont="1">
      <alignment horizontal="left" vertical="center"/>
    </xf>
    <xf borderId="109" fillId="6" fontId="15" numFmtId="49" xfId="0" applyAlignment="1" applyBorder="1" applyFont="1" applyNumberFormat="1">
      <alignment vertical="center"/>
    </xf>
    <xf borderId="110" fillId="0" fontId="3" numFmtId="0" xfId="0" applyBorder="1" applyFont="1"/>
    <xf borderId="111" fillId="0" fontId="3" numFmtId="0" xfId="0" applyBorder="1" applyFont="1"/>
    <xf borderId="47" fillId="5" fontId="4" numFmtId="0" xfId="0" applyAlignment="1" applyBorder="1" applyFont="1">
      <alignment vertical="center"/>
    </xf>
    <xf borderId="43" fillId="7" fontId="4" numFmtId="49" xfId="0" applyAlignment="1" applyBorder="1" applyFill="1" applyFont="1" applyNumberFormat="1">
      <alignment horizontal="left" shrinkToFit="0" vertical="center" wrapText="1"/>
    </xf>
    <xf borderId="108" fillId="7" fontId="4" numFmtId="164" xfId="0" applyAlignment="1" applyBorder="1" applyFont="1" applyNumberFormat="1">
      <alignment horizontal="center" shrinkToFit="0" vertical="center" wrapText="1"/>
    </xf>
    <xf borderId="43" fillId="7" fontId="4" numFmtId="164" xfId="0" applyAlignment="1" applyBorder="1" applyFont="1" applyNumberFormat="1">
      <alignment horizontal="left" shrinkToFit="0" vertical="center" wrapText="1"/>
    </xf>
    <xf borderId="108" fillId="5" fontId="4" numFmtId="0" xfId="0" applyAlignment="1" applyBorder="1" applyFont="1">
      <alignment vertical="center"/>
    </xf>
    <xf borderId="30" fillId="7" fontId="4" numFmtId="49" xfId="0" applyAlignment="1" applyBorder="1" applyFont="1" applyNumberFormat="1">
      <alignment horizontal="center" shrinkToFit="0" vertical="center" wrapText="1"/>
    </xf>
    <xf borderId="112" fillId="7" fontId="4" numFmtId="49" xfId="0" applyAlignment="1" applyBorder="1" applyFont="1" applyNumberFormat="1">
      <alignment horizontal="center" shrinkToFit="0" vertical="center" wrapText="1"/>
    </xf>
    <xf borderId="31" fillId="5" fontId="4" numFmtId="0" xfId="0" applyAlignment="1" applyBorder="1" applyFont="1">
      <alignment vertical="center"/>
    </xf>
    <xf borderId="113" fillId="5" fontId="4" numFmtId="0" xfId="0" applyAlignment="1" applyBorder="1" applyFont="1">
      <alignment vertical="center"/>
    </xf>
    <xf borderId="62" fillId="5" fontId="4" numFmtId="0" xfId="0" applyAlignment="1" applyBorder="1" applyFont="1">
      <alignment vertical="center"/>
    </xf>
    <xf borderId="114" fillId="5" fontId="4" numFmtId="49" xfId="0" applyAlignment="1" applyBorder="1" applyFont="1" applyNumberFormat="1">
      <alignment horizontal="left" shrinkToFit="0" vertical="center" wrapText="1"/>
    </xf>
    <xf borderId="43" fillId="5" fontId="4" numFmtId="164" xfId="0" applyAlignment="1" applyBorder="1" applyFont="1" applyNumberFormat="1">
      <alignment horizontal="left" vertical="center"/>
    </xf>
    <xf borderId="108" fillId="5" fontId="12" numFmtId="0" xfId="0" applyAlignment="1" applyBorder="1" applyFont="1">
      <alignment horizontal="center" shrinkToFit="0" vertical="top" wrapText="1"/>
    </xf>
    <xf borderId="26" fillId="2" fontId="15" numFmtId="49" xfId="0" applyAlignment="1" applyBorder="1" applyFont="1" applyNumberFormat="1">
      <alignment horizontal="center" vertical="center"/>
    </xf>
    <xf borderId="47" fillId="2" fontId="12" numFmtId="0" xfId="0" applyAlignment="1" applyBorder="1" applyFont="1">
      <alignment vertical="center"/>
    </xf>
    <xf borderId="43" fillId="2" fontId="12" numFmtId="0" xfId="0" applyAlignment="1" applyBorder="1" applyFont="1">
      <alignment vertical="center"/>
    </xf>
    <xf borderId="43" fillId="2" fontId="15" numFmtId="49" xfId="0" applyAlignment="1" applyBorder="1" applyFont="1" applyNumberFormat="1">
      <alignment vertical="center"/>
    </xf>
    <xf borderId="43" fillId="2" fontId="15" numFmtId="1" xfId="0" applyAlignment="1" applyBorder="1" applyFont="1" applyNumberFormat="1">
      <alignment vertical="center"/>
    </xf>
    <xf borderId="108" fillId="2" fontId="15" numFmtId="1" xfId="0" applyAlignment="1" applyBorder="1" applyFont="1" applyNumberFormat="1">
      <alignment vertical="center"/>
    </xf>
    <xf borderId="115" fillId="3" fontId="4" numFmtId="49" xfId="0" applyAlignment="1" applyBorder="1" applyFont="1" applyNumberFormat="1">
      <alignment horizontal="left" vertical="center"/>
    </xf>
    <xf borderId="40" fillId="3" fontId="4" numFmtId="49" xfId="0" applyAlignment="1" applyBorder="1" applyFont="1" applyNumberFormat="1">
      <alignment horizontal="left" vertical="center"/>
    </xf>
    <xf borderId="40" fillId="3" fontId="4" numFmtId="0" xfId="0" applyAlignment="1" applyBorder="1" applyFont="1">
      <alignment horizontal="left" vertical="center"/>
    </xf>
    <xf borderId="40" fillId="3" fontId="20" numFmtId="0" xfId="0" applyAlignment="1" applyBorder="1" applyFont="1">
      <alignment vertical="center"/>
    </xf>
    <xf borderId="116" fillId="3" fontId="21" numFmtId="164" xfId="0" applyAlignment="1" applyBorder="1" applyFont="1" applyNumberFormat="1">
      <alignment vertical="center"/>
    </xf>
    <xf borderId="47" fillId="3" fontId="15" numFmtId="0" xfId="0" applyAlignment="1" applyBorder="1" applyFont="1">
      <alignment horizontal="left" vertical="center"/>
    </xf>
    <xf borderId="43" fillId="3" fontId="13" numFmtId="0" xfId="0" applyAlignment="1" applyBorder="1" applyFont="1">
      <alignment vertical="center"/>
    </xf>
    <xf borderId="43" fillId="3" fontId="1" numFmtId="0" xfId="0" applyAlignment="1" applyBorder="1" applyFont="1">
      <alignment vertical="bottom"/>
    </xf>
    <xf borderId="43" fillId="3" fontId="15" numFmtId="49" xfId="0" applyAlignment="1" applyBorder="1" applyFont="1" applyNumberFormat="1">
      <alignment vertical="center"/>
    </xf>
    <xf borderId="43" fillId="3" fontId="4" numFmtId="0" xfId="0" applyAlignment="1" applyBorder="1" applyFont="1">
      <alignment vertical="center"/>
    </xf>
    <xf borderId="108" fillId="3" fontId="4" numFmtId="0" xfId="0" applyAlignment="1" applyBorder="1" applyFont="1">
      <alignment vertical="center"/>
    </xf>
    <xf borderId="117" fillId="3" fontId="12" numFmtId="49" xfId="0" applyAlignment="1" applyBorder="1" applyFont="1" applyNumberFormat="1">
      <alignment horizontal="center" shrinkToFit="0" vertical="center" wrapText="1"/>
    </xf>
    <xf borderId="33" fillId="3" fontId="12" numFmtId="164" xfId="0" applyAlignment="1" applyBorder="1" applyFont="1" applyNumberFormat="1">
      <alignment horizontal="center" shrinkToFit="0" vertical="center" wrapText="1"/>
    </xf>
    <xf borderId="118" fillId="5" fontId="9" numFmtId="0" xfId="0" applyAlignment="1" applyBorder="1" applyFont="1">
      <alignment vertical="bottom"/>
    </xf>
    <xf borderId="30" fillId="5" fontId="12" numFmtId="0" xfId="0" applyAlignment="1" applyBorder="1" applyFont="1">
      <alignment horizontal="center" shrinkToFit="0" vertical="top" wrapText="1"/>
    </xf>
    <xf borderId="33" fillId="3" fontId="12" numFmtId="49" xfId="0" applyAlignment="1" applyBorder="1" applyFont="1" applyNumberFormat="1">
      <alignment horizontal="center" shrinkToFit="0" vertical="center" wrapText="1"/>
    </xf>
    <xf borderId="117" fillId="3" fontId="12" numFmtId="49" xfId="0" applyAlignment="1" applyBorder="1" applyFont="1" applyNumberFormat="1">
      <alignment horizontal="center" vertical="center"/>
    </xf>
    <xf borderId="33" fillId="3" fontId="12" numFmtId="49" xfId="0" applyAlignment="1" applyBorder="1" applyFont="1" applyNumberFormat="1">
      <alignment horizontal="center" vertical="center"/>
    </xf>
    <xf borderId="117" fillId="3" fontId="22" numFmtId="49" xfId="0" applyAlignment="1" applyBorder="1" applyFont="1" applyNumberFormat="1">
      <alignment horizontal="center" vertical="center"/>
    </xf>
    <xf borderId="33" fillId="3" fontId="22" numFmtId="49" xfId="0" applyAlignment="1" applyBorder="1" applyFont="1" applyNumberFormat="1">
      <alignment horizontal="center" vertical="center"/>
    </xf>
    <xf borderId="104" fillId="3" fontId="4" numFmtId="0" xfId="0" applyAlignment="1" applyBorder="1" applyFont="1">
      <alignment horizontal="left" vertical="center"/>
    </xf>
    <xf borderId="23" fillId="3" fontId="4" numFmtId="0" xfId="0" applyAlignment="1" applyBorder="1" applyFont="1">
      <alignment horizontal="left" vertical="center"/>
    </xf>
    <xf borderId="23" fillId="3" fontId="23" numFmtId="0" xfId="0" applyAlignment="1" applyBorder="1" applyFont="1">
      <alignment vertical="center"/>
    </xf>
    <xf borderId="119" fillId="3" fontId="24" numFmtId="164" xfId="0" applyAlignment="1" applyBorder="1" applyFont="1" applyNumberFormat="1">
      <alignment vertical="center"/>
    </xf>
    <xf borderId="120" fillId="3" fontId="4" numFmtId="49" xfId="0" applyAlignment="1" applyBorder="1" applyFont="1" applyNumberFormat="1">
      <alignment vertical="center"/>
    </xf>
    <xf borderId="121" fillId="3" fontId="1" numFmtId="0" xfId="0" applyAlignment="1" applyBorder="1" applyFont="1">
      <alignment vertical="bottom"/>
    </xf>
    <xf borderId="122" fillId="3" fontId="13" numFmtId="0" xfId="0" applyAlignment="1" applyBorder="1" applyFont="1">
      <alignment vertical="center"/>
    </xf>
    <xf borderId="123" fillId="0" fontId="3" numFmtId="0" xfId="0" applyBorder="1" applyFont="1"/>
    <xf borderId="124" fillId="5" fontId="9" numFmtId="0" xfId="0" applyAlignment="1" applyBorder="1" applyFont="1">
      <alignment vertical="bottom"/>
    </xf>
    <xf borderId="125" fillId="0" fontId="3" numFmtId="0" xfId="0" applyBorder="1" applyFont="1"/>
    <xf borderId="126" fillId="0" fontId="3" numFmtId="0" xfId="0" applyBorder="1" applyFont="1"/>
    <xf borderId="127" fillId="0" fontId="3" numFmtId="0" xfId="0" applyBorder="1" applyFont="1"/>
    <xf borderId="30" fillId="7" fontId="4" numFmtId="49" xfId="0" applyAlignment="1" applyBorder="1" applyFont="1" applyNumberFormat="1">
      <alignment vertical="center"/>
    </xf>
    <xf borderId="47" fillId="7" fontId="4" numFmtId="49" xfId="0" applyAlignment="1" applyBorder="1" applyFont="1" applyNumberFormat="1">
      <alignment horizontal="left" vertical="center"/>
    </xf>
    <xf borderId="108" fillId="7" fontId="4" numFmtId="0" xfId="0" applyAlignment="1" applyBorder="1" applyFont="1">
      <alignment horizontal="left" vertical="center"/>
    </xf>
    <xf borderId="30" fillId="7" fontId="4" numFmtId="164" xfId="0" applyAlignment="1" applyBorder="1" applyFont="1" applyNumberFormat="1">
      <alignment horizontal="center" shrinkToFit="0" vertical="center" wrapText="1"/>
    </xf>
    <xf borderId="30" fillId="8" fontId="4" numFmtId="49" xfId="0" applyAlignment="1" applyBorder="1" applyFill="1" applyFont="1" applyNumberFormat="1">
      <alignment horizontal="center" shrinkToFit="0" vertical="center" wrapText="1"/>
    </xf>
    <xf borderId="30" fillId="9" fontId="4" numFmtId="49" xfId="0" applyAlignment="1" applyBorder="1" applyFill="1" applyFont="1" applyNumberFormat="1">
      <alignment horizontal="center" shrinkToFit="0" vertical="center" wrapText="1"/>
    </xf>
    <xf borderId="30" fillId="10" fontId="4" numFmtId="49" xfId="0" applyAlignment="1" applyBorder="1" applyFill="1" applyFont="1" applyNumberFormat="1">
      <alignment horizontal="center" shrinkToFit="0" vertical="center" wrapText="1"/>
    </xf>
    <xf borderId="30" fillId="11" fontId="4" numFmtId="49" xfId="0" applyAlignment="1" applyBorder="1" applyFill="1" applyFont="1" applyNumberFormat="1">
      <alignment horizontal="center" shrinkToFit="0" vertical="center" wrapText="1"/>
    </xf>
    <xf borderId="30" fillId="12" fontId="4" numFmtId="49" xfId="0" applyAlignment="1" applyBorder="1" applyFill="1" applyFont="1" applyNumberFormat="1">
      <alignment horizontal="center" shrinkToFit="0" vertical="center" wrapText="1"/>
    </xf>
    <xf borderId="30" fillId="13" fontId="4" numFmtId="49" xfId="0" applyAlignment="1" applyBorder="1" applyFill="1" applyFont="1" applyNumberFormat="1">
      <alignment horizontal="center" shrinkToFit="0" vertical="center" wrapText="1"/>
    </xf>
    <xf borderId="30" fillId="2" fontId="4" numFmtId="49" xfId="0" applyAlignment="1" applyBorder="1" applyFont="1" applyNumberFormat="1">
      <alignment horizontal="center" shrinkToFit="0" vertical="center" wrapText="1"/>
    </xf>
    <xf borderId="30" fillId="14" fontId="4" numFmtId="49" xfId="0" applyAlignment="1" applyBorder="1" applyFill="1" applyFont="1" applyNumberFormat="1">
      <alignment horizontal="center" shrinkToFit="0" vertical="center" wrapText="1"/>
    </xf>
    <xf borderId="30" fillId="15" fontId="4" numFmtId="49" xfId="0" applyAlignment="1" applyBorder="1" applyFill="1" applyFont="1" applyNumberFormat="1">
      <alignment horizontal="center" shrinkToFit="0" vertical="center" wrapText="1"/>
    </xf>
    <xf borderId="112" fillId="5" fontId="17" numFmtId="49" xfId="0" applyAlignment="1" applyBorder="1" applyFont="1" applyNumberFormat="1">
      <alignment horizontal="center" shrinkToFit="0" vertical="center" wrapText="1"/>
    </xf>
    <xf borderId="30" fillId="16" fontId="4" numFmtId="49" xfId="0" applyAlignment="1" applyBorder="1" applyFill="1" applyFont="1" applyNumberFormat="1">
      <alignment horizontal="center" shrinkToFit="0" vertical="center" wrapText="1"/>
    </xf>
    <xf borderId="30" fillId="17" fontId="4" numFmtId="49" xfId="0" applyAlignment="1" applyBorder="1" applyFill="1" applyFont="1" applyNumberFormat="1">
      <alignment horizontal="center" shrinkToFit="0" vertical="center" wrapText="1"/>
    </xf>
    <xf borderId="30" fillId="18" fontId="4" numFmtId="49" xfId="0" applyAlignment="1" applyBorder="1" applyFill="1" applyFont="1" applyNumberFormat="1">
      <alignment horizontal="center" shrinkToFit="0" vertical="center" wrapText="1"/>
    </xf>
    <xf borderId="30" fillId="19" fontId="4" numFmtId="49" xfId="0" applyAlignment="1" applyBorder="1" applyFill="1" applyFont="1" applyNumberFormat="1">
      <alignment horizontal="center" shrinkToFit="0" vertical="center" wrapText="1"/>
    </xf>
    <xf borderId="128" fillId="5" fontId="9" numFmtId="0" xfId="0" applyAlignment="1" applyBorder="1" applyFont="1">
      <alignment vertical="bottom"/>
    </xf>
    <xf borderId="26" fillId="3" fontId="15" numFmtId="49" xfId="0" applyAlignment="1" applyBorder="1" applyFont="1" applyNumberFormat="1">
      <alignment horizontal="center" vertical="center"/>
    </xf>
    <xf borderId="30" fillId="2" fontId="4" numFmtId="49" xfId="0" applyAlignment="1" applyBorder="1" applyFont="1" applyNumberFormat="1">
      <alignment vertical="center"/>
    </xf>
    <xf borderId="30" fillId="2" fontId="4" numFmtId="49" xfId="0" applyAlignment="1" applyBorder="1" applyFont="1" applyNumberFormat="1">
      <alignment horizontal="left" vertical="center"/>
    </xf>
    <xf borderId="30" fillId="2" fontId="25" numFmtId="49" xfId="0" applyAlignment="1" applyBorder="1" applyFont="1" applyNumberFormat="1">
      <alignment horizontal="left" vertical="center"/>
    </xf>
    <xf borderId="30" fillId="2" fontId="4" numFmtId="0" xfId="0" applyAlignment="1" applyBorder="1" applyFont="1">
      <alignment horizontal="left" vertical="center"/>
    </xf>
    <xf borderId="30" fillId="2" fontId="4" numFmtId="165" xfId="0" applyAlignment="1" applyBorder="1" applyFont="1" applyNumberFormat="1">
      <alignment horizontal="center" shrinkToFit="0" vertical="center" wrapText="1"/>
    </xf>
    <xf borderId="30" fillId="2" fontId="4" numFmtId="164" xfId="0" applyAlignment="1" applyBorder="1" applyFont="1" applyNumberFormat="1">
      <alignment horizontal="center" shrinkToFit="0" vertical="center" wrapText="1"/>
    </xf>
    <xf borderId="30" fillId="8" fontId="4" numFmtId="1" xfId="0" applyAlignment="1" applyBorder="1" applyFont="1" applyNumberFormat="1">
      <alignment horizontal="center" vertical="center"/>
    </xf>
    <xf borderId="30" fillId="9" fontId="4" numFmtId="1" xfId="0" applyAlignment="1" applyBorder="1" applyFont="1" applyNumberFormat="1">
      <alignment horizontal="center" vertical="center"/>
    </xf>
    <xf borderId="30" fillId="10" fontId="4" numFmtId="1" xfId="0" applyAlignment="1" applyBorder="1" applyFont="1" applyNumberFormat="1">
      <alignment horizontal="center" readingOrder="0" vertical="center"/>
    </xf>
    <xf borderId="30" fillId="11" fontId="4" numFmtId="1" xfId="0" applyAlignment="1" applyBorder="1" applyFont="1" applyNumberFormat="1">
      <alignment horizontal="center" vertical="center"/>
    </xf>
    <xf borderId="30" fillId="12" fontId="4" numFmtId="1" xfId="0" applyAlignment="1" applyBorder="1" applyFont="1" applyNumberFormat="1">
      <alignment horizontal="center" vertical="center"/>
    </xf>
    <xf borderId="30" fillId="13" fontId="4" numFmtId="1" xfId="0" applyAlignment="1" applyBorder="1" applyFont="1" applyNumberFormat="1">
      <alignment horizontal="center" vertical="center"/>
    </xf>
    <xf borderId="30" fillId="2" fontId="4" numFmtId="1" xfId="0" applyAlignment="1" applyBorder="1" applyFont="1" applyNumberFormat="1">
      <alignment horizontal="center" vertical="center"/>
    </xf>
    <xf borderId="30" fillId="14" fontId="4" numFmtId="1" xfId="0" applyAlignment="1" applyBorder="1" applyFont="1" applyNumberFormat="1">
      <alignment horizontal="center" vertical="center"/>
    </xf>
    <xf borderId="30" fillId="15" fontId="4" numFmtId="1" xfId="0" applyAlignment="1" applyBorder="1" applyFont="1" applyNumberFormat="1">
      <alignment horizontal="center" vertical="center"/>
    </xf>
    <xf borderId="129" fillId="5" fontId="17" numFmtId="1" xfId="0" applyAlignment="1" applyBorder="1" applyFont="1" applyNumberFormat="1">
      <alignment horizontal="center" vertical="center"/>
    </xf>
    <xf borderId="30" fillId="16" fontId="4" numFmtId="1" xfId="0" applyAlignment="1" applyBorder="1" applyFont="1" applyNumberFormat="1">
      <alignment horizontal="center" vertical="center"/>
    </xf>
    <xf borderId="30" fillId="17" fontId="4" numFmtId="1" xfId="0" applyAlignment="1" applyBorder="1" applyFont="1" applyNumberFormat="1">
      <alignment horizontal="center" vertical="center"/>
    </xf>
    <xf borderId="30" fillId="18" fontId="4" numFmtId="1" xfId="0" applyAlignment="1" applyBorder="1" applyFont="1" applyNumberFormat="1">
      <alignment horizontal="center" vertical="center"/>
    </xf>
    <xf borderId="30" fillId="19" fontId="4" numFmtId="1" xfId="0" applyAlignment="1" applyBorder="1" applyFont="1" applyNumberFormat="1">
      <alignment horizontal="center" vertical="center"/>
    </xf>
    <xf borderId="30" fillId="5" fontId="9" numFmtId="1" xfId="0" applyAlignment="1" applyBorder="1" applyFont="1" applyNumberFormat="1">
      <alignment horizontal="center" vertical="bottom"/>
    </xf>
    <xf borderId="30" fillId="3" fontId="12" numFmtId="1" xfId="0" applyAlignment="1" applyBorder="1" applyFont="1" applyNumberFormat="1">
      <alignment horizontal="center" vertical="center"/>
    </xf>
    <xf borderId="30" fillId="2" fontId="12" numFmtId="164" xfId="0" applyAlignment="1" applyBorder="1" applyFont="1" applyNumberFormat="1">
      <alignment horizontal="center" vertical="center"/>
    </xf>
    <xf borderId="30" fillId="2" fontId="12" numFmtId="166" xfId="0" applyAlignment="1" applyBorder="1" applyFont="1" applyNumberFormat="1">
      <alignment horizontal="center" shrinkToFit="0" vertical="center" wrapText="1"/>
    </xf>
    <xf borderId="30" fillId="2" fontId="12" numFmtId="166" xfId="0" applyAlignment="1" applyBorder="1" applyFont="1" applyNumberFormat="1">
      <alignment horizontal="center" vertical="center"/>
    </xf>
    <xf borderId="30" fillId="5" fontId="10" numFmtId="167" xfId="0" applyAlignment="1" applyBorder="1" applyFont="1" applyNumberFormat="1">
      <alignment vertical="bottom"/>
    </xf>
    <xf borderId="30" fillId="2" fontId="12" numFmtId="1" xfId="0" applyAlignment="1" applyBorder="1" applyFont="1" applyNumberFormat="1">
      <alignment horizontal="center" vertical="center"/>
    </xf>
    <xf borderId="30" fillId="2" fontId="12" numFmtId="1" xfId="0" applyAlignment="1" applyBorder="1" applyFont="1" applyNumberFormat="1">
      <alignment vertical="center"/>
    </xf>
    <xf borderId="30" fillId="5" fontId="10" numFmtId="1" xfId="0" applyAlignment="1" applyBorder="1" applyFont="1" applyNumberFormat="1">
      <alignment vertical="bottom"/>
    </xf>
    <xf borderId="30" fillId="2" fontId="26" numFmtId="49" xfId="0" applyAlignment="1" applyBorder="1" applyFont="1" applyNumberFormat="1">
      <alignment horizontal="left" shrinkToFit="0" vertical="center" wrapText="1"/>
    </xf>
    <xf borderId="30" fillId="2" fontId="4" numFmtId="49" xfId="0" applyAlignment="1" applyBorder="1" applyFont="1" applyNumberFormat="1">
      <alignment horizontal="left" shrinkToFit="0" vertical="center" wrapText="1"/>
    </xf>
    <xf borderId="30" fillId="10" fontId="4" numFmtId="1" xfId="0" applyAlignment="1" applyBorder="1" applyFont="1" applyNumberFormat="1">
      <alignment horizontal="center" vertical="center"/>
    </xf>
    <xf borderId="30" fillId="2" fontId="12" numFmtId="0" xfId="0" applyAlignment="1" applyBorder="1" applyFont="1">
      <alignment horizontal="center" vertical="center"/>
    </xf>
    <xf borderId="30" fillId="2" fontId="27" numFmtId="49" xfId="0" applyAlignment="1" applyBorder="1" applyFont="1" applyNumberFormat="1">
      <alignment horizontal="left" vertical="center"/>
    </xf>
    <xf borderId="107" fillId="19" fontId="4" numFmtId="1" xfId="0" applyAlignment="1" applyBorder="1" applyFont="1" applyNumberFormat="1">
      <alignment horizontal="center" vertical="center"/>
    </xf>
    <xf borderId="130" fillId="2" fontId="1" numFmtId="0" xfId="0" applyAlignment="1" applyBorder="1" applyFont="1">
      <alignment vertical="bottom"/>
    </xf>
    <xf borderId="131" fillId="2" fontId="1" numFmtId="0" xfId="0" applyAlignment="1" applyBorder="1" applyFont="1">
      <alignment vertical="bottom"/>
    </xf>
    <xf borderId="30" fillId="2" fontId="12" numFmtId="0" xfId="0" applyAlignment="1" applyBorder="1" applyFont="1">
      <alignment vertical="bottom"/>
    </xf>
    <xf borderId="132" fillId="2" fontId="1" numFmtId="0" xfId="0" applyAlignment="1" applyBorder="1" applyFont="1">
      <alignment vertical="bottom"/>
    </xf>
    <xf borderId="30" fillId="2" fontId="1" numFmtId="0" xfId="0" applyAlignment="1" applyBorder="1" applyFont="1">
      <alignment vertical="bottom"/>
    </xf>
    <xf borderId="30" fillId="2" fontId="12" numFmtId="1" xfId="0" applyAlignment="1" applyBorder="1" applyFont="1" applyNumberFormat="1">
      <alignment horizontal="right" vertical="center"/>
    </xf>
    <xf borderId="47" fillId="19" fontId="4" numFmtId="1" xfId="0" applyAlignment="1" applyBorder="1" applyFont="1" applyNumberFormat="1">
      <alignment horizontal="center" vertical="center"/>
    </xf>
    <xf borderId="108" fillId="2" fontId="28" numFmtId="49" xfId="0" applyAlignment="1" applyBorder="1" applyFont="1" applyNumberFormat="1">
      <alignment shrinkToFit="0" vertical="center" wrapText="1"/>
    </xf>
    <xf borderId="30" fillId="2" fontId="29" numFmtId="49" xfId="0" applyAlignment="1" applyBorder="1" applyFont="1" applyNumberFormat="1">
      <alignment horizontal="left" vertical="center"/>
    </xf>
    <xf borderId="113" fillId="5" fontId="17" numFmtId="1" xfId="0" applyAlignment="1" applyBorder="1" applyFont="1" applyNumberFormat="1">
      <alignment horizontal="center" vertical="center"/>
    </xf>
    <xf borderId="30" fillId="2" fontId="12" numFmtId="168" xfId="0" applyAlignment="1" applyBorder="1" applyFont="1" applyNumberFormat="1">
      <alignment horizontal="center" vertical="center"/>
    </xf>
    <xf borderId="30" fillId="5" fontId="12" numFmtId="49" xfId="0" applyAlignment="1" applyBorder="1" applyFont="1" applyNumberFormat="1">
      <alignment horizontal="center" shrinkToFit="0" vertical="center" wrapText="1"/>
    </xf>
    <xf borderId="30" fillId="5" fontId="12" numFmtId="164" xfId="0" applyAlignment="1" applyBorder="1" applyFont="1" applyNumberFormat="1">
      <alignment horizontal="center" shrinkToFit="0" vertical="center" wrapText="1"/>
    </xf>
    <xf borderId="124" fillId="5" fontId="12" numFmtId="49" xfId="0" applyAlignment="1" applyBorder="1" applyFont="1" applyNumberFormat="1">
      <alignment horizontal="center" shrinkToFit="0" vertical="center" wrapText="1"/>
    </xf>
    <xf borderId="30" fillId="5" fontId="12" numFmtId="0" xfId="0" applyAlignment="1" applyBorder="1" applyFont="1">
      <alignment shrinkToFit="0" vertical="center" wrapText="1"/>
    </xf>
    <xf borderId="30" fillId="5" fontId="15" numFmtId="0" xfId="0" applyAlignment="1" applyBorder="1" applyFont="1">
      <alignment horizontal="center" vertical="center"/>
    </xf>
    <xf borderId="30" fillId="5" fontId="22" numFmtId="0" xfId="0" applyAlignment="1" applyBorder="1" applyFont="1">
      <alignment horizontal="center" vertical="center"/>
    </xf>
    <xf borderId="133" fillId="5" fontId="1" numFmtId="0" xfId="0" applyAlignment="1" applyBorder="1" applyFont="1">
      <alignment vertical="bottom"/>
    </xf>
    <xf borderId="30" fillId="6" fontId="15" numFmtId="49" xfId="0" applyAlignment="1" applyBorder="1" applyFont="1" applyNumberFormat="1">
      <alignment horizontal="left" vertical="center"/>
    </xf>
    <xf borderId="47" fillId="6" fontId="4" numFmtId="0" xfId="0" applyAlignment="1" applyBorder="1" applyFont="1">
      <alignment horizontal="left" vertical="center"/>
    </xf>
    <xf borderId="43" fillId="6" fontId="4" numFmtId="49" xfId="0" applyAlignment="1" applyBorder="1" applyFont="1" applyNumberFormat="1">
      <alignment vertical="center"/>
    </xf>
    <xf borderId="43" fillId="6" fontId="4" numFmtId="164" xfId="0" applyAlignment="1" applyBorder="1" applyFont="1" applyNumberFormat="1">
      <alignment vertical="center"/>
    </xf>
    <xf borderId="108" fillId="6" fontId="4" numFmtId="49" xfId="0" applyAlignment="1" applyBorder="1" applyFont="1" applyNumberFormat="1">
      <alignment vertical="center"/>
    </xf>
    <xf borderId="47" fillId="5" fontId="4" numFmtId="49" xfId="0" applyAlignment="1" applyBorder="1" applyFont="1" applyNumberFormat="1">
      <alignment horizontal="left" shrinkToFit="0" vertical="center" wrapText="1"/>
    </xf>
    <xf borderId="108" fillId="3" fontId="12" numFmtId="164" xfId="0" applyAlignment="1" applyBorder="1" applyFont="1" applyNumberFormat="1">
      <alignment horizontal="center" shrinkToFit="0" vertical="center" wrapText="1"/>
    </xf>
    <xf borderId="60" fillId="5" fontId="9" numFmtId="0" xfId="0" applyAlignment="1" applyBorder="1" applyFont="1">
      <alignment vertical="bottom"/>
    </xf>
    <xf borderId="47" fillId="3" fontId="12" numFmtId="0" xfId="0" applyAlignment="1" applyBorder="1" applyFont="1">
      <alignment vertical="center"/>
    </xf>
    <xf borderId="43" fillId="3" fontId="12" numFmtId="0" xfId="0" applyAlignment="1" applyBorder="1" applyFont="1">
      <alignment vertical="center"/>
    </xf>
    <xf borderId="43" fillId="3" fontId="15" numFmtId="1" xfId="0" applyAlignment="1" applyBorder="1" applyFont="1" applyNumberFormat="1">
      <alignment vertical="center"/>
    </xf>
    <xf borderId="108" fillId="3" fontId="15" numFmtId="1" xfId="0" applyAlignment="1" applyBorder="1" applyFont="1" applyNumberFormat="1">
      <alignment vertical="center"/>
    </xf>
    <xf borderId="124" fillId="5" fontId="1" numFmtId="0" xfId="0" applyAlignment="1" applyBorder="1" applyFont="1">
      <alignment vertical="bottom"/>
    </xf>
    <xf borderId="31" fillId="5" fontId="4" numFmtId="0" xfId="0" applyAlignment="1" applyBorder="1" applyFont="1">
      <alignment horizontal="left" vertical="center"/>
    </xf>
    <xf borderId="43" fillId="5" fontId="4" numFmtId="49" xfId="0" applyAlignment="1" applyBorder="1" applyFont="1" applyNumberFormat="1">
      <alignment vertical="center"/>
    </xf>
    <xf borderId="43" fillId="5" fontId="4" numFmtId="164" xfId="0" applyAlignment="1" applyBorder="1" applyFont="1" applyNumberFormat="1">
      <alignment vertical="center"/>
    </xf>
    <xf borderId="108" fillId="5" fontId="4" numFmtId="164" xfId="0" applyAlignment="1" applyBorder="1" applyFont="1" applyNumberFormat="1">
      <alignment vertical="center"/>
    </xf>
    <xf borderId="73" fillId="2" fontId="10" numFmtId="0" xfId="0" applyAlignment="1" applyBorder="1" applyFont="1">
      <alignment vertical="bottom"/>
    </xf>
    <xf borderId="134" fillId="5" fontId="1" numFmtId="0" xfId="0" applyAlignment="1" applyBorder="1" applyFont="1">
      <alignment vertical="bottom"/>
    </xf>
    <xf borderId="135" fillId="5" fontId="9" numFmtId="1" xfId="0" applyAlignment="1" applyBorder="1" applyFont="1" applyNumberFormat="1">
      <alignment horizontal="center" vertical="bottom"/>
    </xf>
    <xf borderId="30" fillId="6" fontId="4" numFmtId="49" xfId="0" applyAlignment="1" applyBorder="1" applyFont="1" applyNumberFormat="1">
      <alignment vertical="center"/>
    </xf>
    <xf borderId="47" fillId="6" fontId="4" numFmtId="49" xfId="0" applyAlignment="1" applyBorder="1" applyFont="1" applyNumberFormat="1">
      <alignment horizontal="left" vertical="center"/>
    </xf>
    <xf borderId="30" fillId="6" fontId="4" numFmtId="49" xfId="0" applyAlignment="1" applyBorder="1" applyFont="1" applyNumberFormat="1">
      <alignment horizontal="center" shrinkToFit="0" vertical="center" wrapText="1"/>
    </xf>
    <xf borderId="30" fillId="6" fontId="4" numFmtId="164" xfId="0" applyAlignment="1" applyBorder="1" applyFont="1" applyNumberFormat="1">
      <alignment horizontal="center" shrinkToFit="0" vertical="center" wrapText="1"/>
    </xf>
    <xf borderId="129" fillId="5" fontId="17" numFmtId="0" xfId="0" applyAlignment="1" applyBorder="1" applyFont="1">
      <alignment horizontal="center" vertical="center"/>
    </xf>
    <xf borderId="30" fillId="2" fontId="10" numFmtId="1" xfId="0" applyAlignment="1" applyBorder="1" applyFont="1" applyNumberFormat="1">
      <alignment vertical="bottom"/>
    </xf>
    <xf borderId="30" fillId="5" fontId="4" numFmtId="165" xfId="0" applyAlignment="1" applyBorder="1" applyFont="1" applyNumberFormat="1">
      <alignment horizontal="center" shrinkToFit="0" vertical="center" wrapText="1"/>
    </xf>
    <xf borderId="30" fillId="5" fontId="30" numFmtId="164" xfId="0" applyAlignment="1" applyBorder="1" applyFont="1" applyNumberFormat="1">
      <alignment horizontal="center" shrinkToFit="0" vertical="center" wrapText="1"/>
    </xf>
    <xf borderId="47" fillId="5" fontId="4" numFmtId="49" xfId="0" applyAlignment="1" applyBorder="1" applyFont="1" applyNumberFormat="1">
      <alignment horizontal="center" vertical="center"/>
    </xf>
    <xf borderId="30" fillId="5" fontId="12" numFmtId="1" xfId="0" applyAlignment="1" applyBorder="1" applyFont="1" applyNumberFormat="1">
      <alignment horizontal="center" vertical="center"/>
    </xf>
    <xf borderId="30" fillId="5" fontId="12" numFmtId="164" xfId="0" applyAlignment="1" applyBorder="1" applyFont="1" applyNumberFormat="1">
      <alignment horizontal="center" vertical="center"/>
    </xf>
    <xf borderId="118" fillId="5" fontId="12" numFmtId="1" xfId="0" applyAlignment="1" applyBorder="1" applyFont="1" applyNumberFormat="1">
      <alignment horizontal="center" vertical="center"/>
    </xf>
    <xf borderId="30" fillId="5" fontId="12" numFmtId="166" xfId="0" applyAlignment="1" applyBorder="1" applyFont="1" applyNumberFormat="1">
      <alignment horizontal="center" vertical="center"/>
    </xf>
    <xf borderId="30" fillId="5" fontId="10" numFmtId="164" xfId="0" applyAlignment="1" applyBorder="1" applyFont="1" applyNumberFormat="1">
      <alignment vertical="bottom"/>
    </xf>
    <xf borderId="30" fillId="5" fontId="12" numFmtId="0" xfId="0" applyAlignment="1" applyBorder="1" applyFont="1">
      <alignment horizontal="center" vertical="center"/>
    </xf>
    <xf borderId="30" fillId="3" fontId="15" numFmtId="49" xfId="0" applyAlignment="1" applyBorder="1" applyFont="1" applyNumberFormat="1">
      <alignment vertical="center"/>
    </xf>
    <xf borderId="30" fillId="3" fontId="4" numFmtId="0" xfId="0" applyAlignment="1" applyBorder="1" applyFont="1">
      <alignment horizontal="left" vertical="center"/>
    </xf>
    <xf borderId="30" fillId="3" fontId="31" numFmtId="49" xfId="0" applyAlignment="1" applyBorder="1" applyFont="1" applyNumberFormat="1">
      <alignment horizontal="left" vertical="center"/>
    </xf>
    <xf borderId="47" fillId="3" fontId="4" numFmtId="0" xfId="0" applyAlignment="1" applyBorder="1" applyFont="1">
      <alignment horizontal="left" vertical="center"/>
    </xf>
    <xf borderId="43" fillId="3" fontId="4" numFmtId="49" xfId="0" applyAlignment="1" applyBorder="1" applyFont="1" applyNumberFormat="1">
      <alignment vertical="center"/>
    </xf>
    <xf borderId="43" fillId="3" fontId="4" numFmtId="164" xfId="0" applyAlignment="1" applyBorder="1" applyFont="1" applyNumberFormat="1">
      <alignment vertical="center"/>
    </xf>
    <xf borderId="108" fillId="3" fontId="4" numFmtId="49" xfId="0" applyAlignment="1" applyBorder="1" applyFont="1" applyNumberFormat="1">
      <alignment vertical="center"/>
    </xf>
    <xf borderId="26" fillId="20" fontId="15" numFmtId="49" xfId="0" applyAlignment="1" applyBorder="1" applyFill="1" applyFont="1" applyNumberFormat="1">
      <alignment horizontal="center" vertical="center"/>
    </xf>
    <xf borderId="47" fillId="20" fontId="12" numFmtId="0" xfId="0" applyAlignment="1" applyBorder="1" applyFont="1">
      <alignment vertical="center"/>
    </xf>
    <xf borderId="43" fillId="20" fontId="12" numFmtId="0" xfId="0" applyAlignment="1" applyBorder="1" applyFont="1">
      <alignment vertical="center"/>
    </xf>
    <xf borderId="43" fillId="20" fontId="15" numFmtId="49" xfId="0" applyAlignment="1" applyBorder="1" applyFont="1" applyNumberFormat="1">
      <alignment vertical="center"/>
    </xf>
    <xf borderId="43" fillId="20" fontId="15" numFmtId="1" xfId="0" applyAlignment="1" applyBorder="1" applyFont="1" applyNumberFormat="1">
      <alignment vertical="center"/>
    </xf>
    <xf borderId="108" fillId="20" fontId="15" numFmtId="1" xfId="0" applyAlignment="1" applyBorder="1" applyFont="1" applyNumberFormat="1">
      <alignment vertical="center"/>
    </xf>
    <xf borderId="115" fillId="5" fontId="4" numFmtId="49" xfId="0" applyAlignment="1" applyBorder="1" applyFont="1" applyNumberFormat="1">
      <alignment horizontal="left" shrinkToFit="0" vertical="center" wrapText="1"/>
    </xf>
    <xf borderId="136" fillId="5" fontId="4" numFmtId="49" xfId="0" applyAlignment="1" applyBorder="1" applyFont="1" applyNumberFormat="1">
      <alignment horizontal="left" shrinkToFit="0" vertical="center" wrapText="1"/>
    </xf>
    <xf borderId="30" fillId="2" fontId="12" numFmtId="166" xfId="0" applyAlignment="1" applyBorder="1" applyFont="1" applyNumberFormat="1">
      <alignment horizontal="center" shrinkToFit="0" vertical="top" wrapText="1"/>
    </xf>
    <xf borderId="30" fillId="2" fontId="12" numFmtId="0" xfId="0" applyAlignment="1" applyBorder="1" applyFont="1">
      <alignment shrinkToFit="0" vertical="center" wrapText="1"/>
    </xf>
    <xf borderId="30" fillId="2" fontId="12" numFmtId="49" xfId="0" applyAlignment="1" applyBorder="1" applyFont="1" applyNumberFormat="1">
      <alignment horizontal="center" shrinkToFit="0" vertical="center" wrapText="1"/>
    </xf>
    <xf borderId="30" fillId="2" fontId="12" numFmtId="49" xfId="0" applyAlignment="1" applyBorder="1" applyFont="1" applyNumberFormat="1">
      <alignment horizontal="center" vertical="center"/>
    </xf>
    <xf borderId="30" fillId="5" fontId="4" numFmtId="1" xfId="0" applyAlignment="1" applyBorder="1" applyFont="1" applyNumberFormat="1">
      <alignment horizontal="center" vertical="bottom"/>
    </xf>
    <xf borderId="30" fillId="2" fontId="12" numFmtId="166" xfId="0" applyAlignment="1" applyBorder="1" applyFont="1" applyNumberFormat="1">
      <alignment horizontal="center" vertical="bottom"/>
    </xf>
    <xf borderId="30" fillId="2" fontId="4" numFmtId="164" xfId="0" applyAlignment="1" applyBorder="1" applyFont="1" applyNumberFormat="1">
      <alignment horizontal="center" vertical="center"/>
    </xf>
    <xf borderId="30" fillId="2" fontId="32" numFmtId="49" xfId="0" applyAlignment="1" applyBorder="1" applyFont="1" applyNumberFormat="1">
      <alignment horizontal="center" vertical="bottom"/>
    </xf>
    <xf borderId="30" fillId="2" fontId="4" numFmtId="1" xfId="0" applyAlignment="1" applyBorder="1" applyFont="1" applyNumberFormat="1">
      <alignment horizontal="center" shrinkToFit="0" vertical="center" wrapText="1"/>
    </xf>
    <xf borderId="62" fillId="5" fontId="4" numFmtId="0" xfId="0" applyAlignment="1" applyBorder="1" applyFont="1">
      <alignment horizontal="left" vertical="center"/>
    </xf>
    <xf borderId="62" fillId="5" fontId="4" numFmtId="49" xfId="0" applyAlignment="1" applyBorder="1" applyFont="1" applyNumberFormat="1">
      <alignment horizontal="left" shrinkToFit="0" vertical="center" wrapText="1"/>
    </xf>
    <xf borderId="43" fillId="5" fontId="4" numFmtId="165" xfId="0" applyAlignment="1" applyBorder="1" applyFont="1" applyNumberFormat="1">
      <alignment horizontal="center" shrinkToFit="0" vertical="center" wrapText="1"/>
    </xf>
    <xf borderId="43" fillId="5" fontId="33" numFmtId="164" xfId="0" applyAlignment="1" applyBorder="1" applyFont="1" applyNumberFormat="1">
      <alignment horizontal="center" shrinkToFit="0" vertical="center" wrapText="1"/>
    </xf>
    <xf borderId="43" fillId="5" fontId="17" numFmtId="49" xfId="0" applyAlignment="1" applyBorder="1" applyFont="1" applyNumberFormat="1">
      <alignment horizontal="center" vertical="center"/>
    </xf>
    <xf borderId="94" fillId="3" fontId="4" numFmtId="0" xfId="0" applyAlignment="1" applyBorder="1" applyFont="1">
      <alignment horizontal="left" vertical="center"/>
    </xf>
    <xf borderId="94" fillId="3" fontId="34" numFmtId="49" xfId="0" applyAlignment="1" applyBorder="1" applyFont="1" applyNumberFormat="1">
      <alignment horizontal="left" vertical="center"/>
    </xf>
    <xf borderId="47" fillId="6" fontId="15" numFmtId="49" xfId="0" applyAlignment="1" applyBorder="1" applyFont="1" applyNumberFormat="1">
      <alignment vertical="center"/>
    </xf>
    <xf borderId="43" fillId="3" fontId="4" numFmtId="164" xfId="0" applyAlignment="1" applyBorder="1" applyFont="1" applyNumberFormat="1">
      <alignment shrinkToFit="0" vertical="center" wrapText="1"/>
    </xf>
    <xf borderId="43" fillId="3" fontId="4" numFmtId="49" xfId="0" applyAlignment="1" applyBorder="1" applyFont="1" applyNumberFormat="1">
      <alignment shrinkToFit="0" vertical="center" wrapText="1"/>
    </xf>
    <xf borderId="108" fillId="3" fontId="4" numFmtId="49" xfId="0" applyAlignment="1" applyBorder="1" applyFont="1" applyNumberFormat="1">
      <alignment shrinkToFit="0" vertical="center" wrapText="1"/>
    </xf>
    <xf borderId="47" fillId="5" fontId="9" numFmtId="1" xfId="0" applyAlignment="1" applyBorder="1" applyFont="1" applyNumberFormat="1">
      <alignment horizontal="center" vertical="bottom"/>
    </xf>
    <xf borderId="43" fillId="5" fontId="4" numFmtId="164" xfId="0" applyAlignment="1" applyBorder="1" applyFont="1" applyNumberFormat="1">
      <alignment horizontal="center" vertical="center"/>
    </xf>
    <xf borderId="108" fillId="5" fontId="4" numFmtId="164" xfId="0" applyAlignment="1" applyBorder="1" applyFont="1" applyNumberFormat="1">
      <alignment horizontal="center" vertical="center"/>
    </xf>
    <xf borderId="30" fillId="5" fontId="17" numFmtId="49" xfId="0" applyAlignment="1" applyBorder="1" applyFont="1" applyNumberFormat="1">
      <alignment horizontal="center" shrinkToFit="0" vertical="center" wrapText="1"/>
    </xf>
    <xf borderId="118" fillId="2" fontId="4" numFmtId="1" xfId="0" applyAlignment="1" applyBorder="1" applyFont="1" applyNumberFormat="1">
      <alignment horizontal="center" vertical="center"/>
    </xf>
    <xf borderId="30" fillId="2" fontId="35" numFmtId="49" xfId="0" applyAlignment="1" applyBorder="1" applyFont="1" applyNumberFormat="1">
      <alignment horizontal="left" shrinkToFit="0" vertical="center" wrapText="1"/>
    </xf>
    <xf borderId="107" fillId="19" fontId="4" numFmtId="49" xfId="0" applyAlignment="1" applyBorder="1" applyFont="1" applyNumberFormat="1">
      <alignment horizontal="center" shrinkToFit="0" vertical="center" wrapText="1"/>
    </xf>
    <xf borderId="62" fillId="2" fontId="4" numFmtId="49" xfId="0" applyAlignment="1" applyBorder="1" applyFont="1" applyNumberFormat="1">
      <alignment vertical="center"/>
    </xf>
    <xf borderId="43" fillId="5" fontId="4" numFmtId="164" xfId="0" applyAlignment="1" applyBorder="1" applyFont="1" applyNumberFormat="1">
      <alignment horizontal="center" shrinkToFit="0" vertical="center" wrapText="1"/>
    </xf>
    <xf borderId="43" fillId="5" fontId="36" numFmtId="169" xfId="0" applyAlignment="1" applyBorder="1" applyFont="1" applyNumberFormat="1">
      <alignment horizontal="center" shrinkToFit="0" vertical="center" wrapText="1"/>
    </xf>
    <xf borderId="108" fillId="5" fontId="4" numFmtId="1" xfId="0" applyAlignment="1" applyBorder="1" applyFont="1" applyNumberFormat="1">
      <alignment horizontal="center" vertical="center"/>
    </xf>
    <xf borderId="94" fillId="3" fontId="15" numFmtId="49" xfId="0" applyAlignment="1" applyBorder="1" applyFont="1" applyNumberFormat="1">
      <alignment vertical="center"/>
    </xf>
    <xf borderId="43" fillId="3" fontId="12" numFmtId="49" xfId="0" applyAlignment="1" applyBorder="1" applyFont="1" applyNumberFormat="1">
      <alignment horizontal="center" shrinkToFit="0" vertical="center" wrapText="1"/>
    </xf>
    <xf borderId="59" fillId="5" fontId="9" numFmtId="0" xfId="0" applyAlignment="1" applyBorder="1" applyFont="1">
      <alignment vertical="bottom"/>
    </xf>
    <xf borderId="47" fillId="3" fontId="12" numFmtId="49" xfId="0" applyAlignment="1" applyBorder="1" applyFont="1" applyNumberFormat="1">
      <alignment horizontal="center" shrinkToFit="0" vertical="center" wrapText="1"/>
    </xf>
    <xf borderId="30" fillId="3" fontId="4" numFmtId="49" xfId="0" applyAlignment="1" applyBorder="1" applyFont="1" applyNumberFormat="1">
      <alignment vertical="center"/>
    </xf>
    <xf borderId="47" fillId="3" fontId="4" numFmtId="49" xfId="0" applyAlignment="1" applyBorder="1" applyFont="1" applyNumberFormat="1">
      <alignment horizontal="left" vertical="center"/>
    </xf>
    <xf borderId="108" fillId="3" fontId="4" numFmtId="0" xfId="0" applyAlignment="1" applyBorder="1" applyFont="1">
      <alignment horizontal="left" vertical="center"/>
    </xf>
    <xf borderId="30" fillId="3" fontId="4" numFmtId="49" xfId="0" applyAlignment="1" applyBorder="1" applyFont="1" applyNumberFormat="1">
      <alignment horizontal="center" shrinkToFit="0" vertical="center" wrapText="1"/>
    </xf>
    <xf borderId="30" fillId="3" fontId="4" numFmtId="164" xfId="0" applyAlignment="1" applyBorder="1" applyFont="1" applyNumberFormat="1">
      <alignment horizontal="center" shrinkToFit="0" vertical="center" wrapText="1"/>
    </xf>
    <xf borderId="30" fillId="9" fontId="4" numFmtId="49" xfId="0" applyAlignment="1" applyBorder="1" applyFont="1" applyNumberFormat="1">
      <alignment horizontal="center" vertical="center"/>
    </xf>
    <xf borderId="30" fillId="10" fontId="4" numFmtId="49" xfId="0" applyAlignment="1" applyBorder="1" applyFont="1" applyNumberFormat="1">
      <alignment horizontal="center" vertical="center"/>
    </xf>
    <xf borderId="30" fillId="21" fontId="4" numFmtId="49" xfId="0" applyAlignment="1" applyBorder="1" applyFill="1" applyFont="1" applyNumberFormat="1">
      <alignment horizontal="center" vertical="center"/>
    </xf>
    <xf borderId="30" fillId="12" fontId="4" numFmtId="49" xfId="0" applyAlignment="1" applyBorder="1" applyFont="1" applyNumberFormat="1">
      <alignment horizontal="center" vertical="center"/>
    </xf>
    <xf borderId="30" fillId="16" fontId="4" numFmtId="49" xfId="0" applyAlignment="1" applyBorder="1" applyFont="1" applyNumberFormat="1">
      <alignment horizontal="center" vertical="center"/>
    </xf>
    <xf borderId="30" fillId="17" fontId="4" numFmtId="49" xfId="0" applyAlignment="1" applyBorder="1" applyFont="1" applyNumberFormat="1">
      <alignment horizontal="center" vertical="center"/>
    </xf>
    <xf borderId="30" fillId="18" fontId="4" numFmtId="49" xfId="0" applyAlignment="1" applyBorder="1" applyFont="1" applyNumberFormat="1">
      <alignment horizontal="center" vertical="center"/>
    </xf>
    <xf borderId="30" fillId="5" fontId="29" numFmtId="0" xfId="0" applyAlignment="1" applyBorder="1" applyFont="1">
      <alignment horizontal="left" vertical="center"/>
    </xf>
    <xf borderId="30" fillId="5" fontId="4" numFmtId="164" xfId="0" applyAlignment="1" applyBorder="1" applyFont="1" applyNumberFormat="1">
      <alignment horizontal="center" shrinkToFit="0" vertical="center" wrapText="1"/>
    </xf>
    <xf borderId="30" fillId="3" fontId="37" numFmtId="49" xfId="0" applyAlignment="1" applyBorder="1" applyFont="1" applyNumberFormat="1">
      <alignment horizontal="left" vertical="center"/>
    </xf>
    <xf borderId="58" fillId="5" fontId="9" numFmtId="0" xfId="0" applyAlignment="1" applyBorder="1" applyFont="1">
      <alignment vertical="bottom"/>
    </xf>
    <xf borderId="114" fillId="5" fontId="4" numFmtId="49" xfId="0" applyAlignment="1" applyBorder="1" applyFont="1" applyNumberFormat="1">
      <alignment vertical="center"/>
    </xf>
    <xf borderId="30" fillId="2" fontId="4" numFmtId="169" xfId="0" applyAlignment="1" applyBorder="1" applyFont="1" applyNumberFormat="1">
      <alignment horizontal="center" shrinkToFit="0" vertical="center" wrapText="1"/>
    </xf>
    <xf borderId="43" fillId="5" fontId="28" numFmtId="49" xfId="0" applyAlignment="1" applyBorder="1" applyFont="1" applyNumberFormat="1">
      <alignment horizontal="left" shrinkToFit="0" vertical="center" wrapText="1"/>
    </xf>
    <xf borderId="43" fillId="5" fontId="4" numFmtId="49" xfId="0" applyAlignment="1" applyBorder="1" applyFont="1" applyNumberFormat="1">
      <alignment horizontal="left" shrinkToFit="0" vertical="center" wrapText="1"/>
    </xf>
    <xf borderId="43" fillId="5" fontId="9" numFmtId="1" xfId="0" applyAlignment="1" applyBorder="1" applyFont="1" applyNumberFormat="1">
      <alignment horizontal="center" vertical="bottom"/>
    </xf>
    <xf borderId="108" fillId="5" fontId="12" numFmtId="1" xfId="0" applyAlignment="1" applyBorder="1" applyFont="1" applyNumberFormat="1">
      <alignment horizontal="center" vertical="center"/>
    </xf>
    <xf borderId="47" fillId="5" fontId="12" numFmtId="166" xfId="0" applyAlignment="1" applyBorder="1" applyFont="1" applyNumberFormat="1">
      <alignment horizontal="center" vertical="center"/>
    </xf>
    <xf borderId="43" fillId="5" fontId="12" numFmtId="164" xfId="0" applyAlignment="1" applyBorder="1" applyFont="1" applyNumberFormat="1">
      <alignment horizontal="center" vertical="center"/>
    </xf>
    <xf borderId="43" fillId="5" fontId="10" numFmtId="167" xfId="0" applyAlignment="1" applyBorder="1" applyFont="1" applyNumberFormat="1">
      <alignment vertical="bottom"/>
    </xf>
    <xf borderId="43" fillId="5" fontId="12" numFmtId="1" xfId="0" applyAlignment="1" applyBorder="1" applyFont="1" applyNumberFormat="1">
      <alignment horizontal="center" vertical="center"/>
    </xf>
    <xf borderId="47" fillId="5" fontId="12" numFmtId="1" xfId="0" applyAlignment="1" applyBorder="1" applyFont="1" applyNumberFormat="1">
      <alignment horizontal="center" vertical="center"/>
    </xf>
    <xf borderId="47" fillId="5" fontId="10" numFmtId="1" xfId="0" applyAlignment="1" applyBorder="1" applyFont="1" applyNumberFormat="1">
      <alignment vertical="bottom"/>
    </xf>
    <xf borderId="43" fillId="5" fontId="12" numFmtId="0" xfId="0" applyAlignment="1" applyBorder="1" applyFont="1">
      <alignment horizontal="center" vertical="center"/>
    </xf>
    <xf borderId="108" fillId="5" fontId="12" numFmtId="0" xfId="0" applyAlignment="1" applyBorder="1" applyFont="1">
      <alignment horizontal="center" vertical="center"/>
    </xf>
    <xf borderId="43" fillId="5" fontId="9" numFmtId="0" xfId="0" applyAlignment="1" applyBorder="1" applyFont="1">
      <alignment vertical="bottom"/>
    </xf>
    <xf borderId="43" fillId="5" fontId="9" numFmtId="164" xfId="0" applyAlignment="1" applyBorder="1" applyFont="1" applyNumberFormat="1">
      <alignment vertical="bottom"/>
    </xf>
    <xf borderId="108" fillId="5" fontId="9" numFmtId="0" xfId="0" applyAlignment="1" applyBorder="1" applyFont="1">
      <alignment vertical="bottom"/>
    </xf>
    <xf borderId="137" fillId="5" fontId="12" numFmtId="1" xfId="0" applyAlignment="1" applyBorder="1" applyFont="1" applyNumberFormat="1">
      <alignment vertical="center"/>
    </xf>
    <xf borderId="138" fillId="5" fontId="12" numFmtId="1" xfId="0" applyAlignment="1" applyBorder="1" applyFont="1" applyNumberFormat="1">
      <alignment vertical="center"/>
    </xf>
    <xf borderId="138" fillId="5" fontId="12" numFmtId="164" xfId="0" applyAlignment="1" applyBorder="1" applyFont="1" applyNumberFormat="1">
      <alignment vertical="center"/>
    </xf>
    <xf borderId="139" fillId="5" fontId="12" numFmtId="1" xfId="0" applyAlignment="1" applyBorder="1" applyFont="1" applyNumberFormat="1">
      <alignment vertical="center"/>
    </xf>
    <xf borderId="116" fillId="5" fontId="12" numFmtId="1" xfId="0" applyAlignment="1" applyBorder="1" applyFont="1" applyNumberFormat="1">
      <alignment vertical="center"/>
    </xf>
    <xf borderId="140" fillId="2" fontId="4" numFmtId="0" xfId="0" applyAlignment="1" applyBorder="1" applyFont="1">
      <alignment vertical="center"/>
    </xf>
    <xf borderId="141" fillId="2" fontId="4" numFmtId="0" xfId="0" applyAlignment="1" applyBorder="1" applyFont="1">
      <alignment horizontal="left" vertical="center"/>
    </xf>
    <xf borderId="48" fillId="2" fontId="22" numFmtId="49" xfId="0" applyAlignment="1" applyBorder="1" applyFont="1" applyNumberFormat="1">
      <alignment horizontal="center" shrinkToFit="0" vertical="center" wrapText="1"/>
    </xf>
    <xf borderId="142" fillId="0" fontId="3" numFmtId="0" xfId="0" applyBorder="1" applyFont="1"/>
    <xf borderId="143" fillId="2" fontId="9" numFmtId="1" xfId="0" applyAlignment="1" applyBorder="1" applyFont="1" applyNumberFormat="1">
      <alignment horizontal="center" vertical="bottom"/>
    </xf>
    <xf borderId="144" fillId="2" fontId="12" numFmtId="1" xfId="0" applyAlignment="1" applyBorder="1" applyFont="1" applyNumberFormat="1">
      <alignment vertical="center"/>
    </xf>
    <xf borderId="145" fillId="2" fontId="12" numFmtId="1" xfId="0" applyAlignment="1" applyBorder="1" applyFont="1" applyNumberFormat="1">
      <alignment vertical="center"/>
    </xf>
    <xf borderId="145" fillId="2" fontId="12" numFmtId="164" xfId="0" applyAlignment="1" applyBorder="1" applyFont="1" applyNumberFormat="1">
      <alignment vertical="center"/>
    </xf>
    <xf borderId="146" fillId="2" fontId="12" numFmtId="1" xfId="0" applyAlignment="1" applyBorder="1" applyFont="1" applyNumberFormat="1">
      <alignment vertical="center"/>
    </xf>
    <xf borderId="79" fillId="2" fontId="12" numFmtId="1" xfId="0" applyAlignment="1" applyBorder="1" applyFont="1" applyNumberFormat="1">
      <alignment vertical="center"/>
    </xf>
    <xf borderId="147" fillId="2" fontId="12" numFmtId="1" xfId="0" applyAlignment="1" applyBorder="1" applyFont="1" applyNumberFormat="1">
      <alignment vertical="center"/>
    </xf>
    <xf borderId="148" fillId="2" fontId="12" numFmtId="1" xfId="0" applyAlignment="1" applyBorder="1" applyFont="1" applyNumberFormat="1">
      <alignment vertical="center"/>
    </xf>
    <xf borderId="119" fillId="5" fontId="9" numFmtId="1" xfId="0" applyAlignment="1" applyBorder="1" applyFont="1" applyNumberFormat="1">
      <alignment horizontal="center" vertical="bottom"/>
    </xf>
    <xf borderId="149" fillId="5" fontId="12" numFmtId="1" xfId="0" applyAlignment="1" applyBorder="1" applyFont="1" applyNumberFormat="1">
      <alignment horizontal="center" vertical="center"/>
    </xf>
    <xf borderId="150" fillId="5" fontId="12" numFmtId="1" xfId="0" applyAlignment="1" applyBorder="1" applyFont="1" applyNumberFormat="1">
      <alignment horizontal="center" vertical="center"/>
    </xf>
    <xf borderId="150" fillId="5" fontId="12" numFmtId="164" xfId="0" applyAlignment="1" applyBorder="1" applyFont="1" applyNumberFormat="1">
      <alignment horizontal="center" vertical="center"/>
    </xf>
    <xf borderId="151" fillId="5" fontId="12" numFmtId="1" xfId="0" applyAlignment="1" applyBorder="1" applyFont="1" applyNumberFormat="1">
      <alignment horizontal="center" vertical="center"/>
    </xf>
    <xf borderId="150" fillId="5" fontId="12" numFmtId="166" xfId="0" applyAlignment="1" applyBorder="1" applyFont="1" applyNumberFormat="1">
      <alignment horizontal="center" vertical="center"/>
    </xf>
    <xf borderId="150" fillId="5" fontId="10" numFmtId="167" xfId="0" applyAlignment="1" applyBorder="1" applyFont="1" applyNumberFormat="1">
      <alignment vertical="bottom"/>
    </xf>
    <xf borderId="150" fillId="5" fontId="10" numFmtId="1" xfId="0" applyAlignment="1" applyBorder="1" applyFont="1" applyNumberFormat="1">
      <alignment vertical="bottom"/>
    </xf>
    <xf borderId="150" fillId="5" fontId="12" numFmtId="0" xfId="0" applyAlignment="1" applyBorder="1" applyFont="1">
      <alignment horizontal="center" vertical="center"/>
    </xf>
    <xf borderId="59" fillId="5" fontId="12" numFmtId="0" xfId="0" applyAlignment="1" applyBorder="1" applyFont="1">
      <alignment horizontal="center" vertical="center"/>
    </xf>
    <xf borderId="30" fillId="7" fontId="15" numFmtId="49" xfId="0" applyAlignment="1" applyBorder="1" applyFont="1" applyNumberFormat="1">
      <alignment vertical="center"/>
    </xf>
    <xf borderId="30" fillId="7" fontId="4" numFmtId="0" xfId="0" applyAlignment="1" applyBorder="1" applyFont="1">
      <alignment horizontal="left" vertical="center"/>
    </xf>
    <xf borderId="30" fillId="7" fontId="38" numFmtId="49" xfId="0" applyAlignment="1" applyBorder="1" applyFont="1" applyNumberFormat="1">
      <alignment horizontal="left" vertical="center"/>
    </xf>
    <xf borderId="47" fillId="7" fontId="4" numFmtId="0" xfId="0" applyAlignment="1" applyBorder="1" applyFont="1">
      <alignment horizontal="left" vertical="center"/>
    </xf>
    <xf borderId="152" fillId="7" fontId="4" numFmtId="49" xfId="0" applyAlignment="1" applyBorder="1" applyFont="1" applyNumberFormat="1">
      <alignment horizontal="left" shrinkToFit="0" vertical="center" wrapText="1"/>
    </xf>
    <xf borderId="115" fillId="5" fontId="9" numFmtId="1" xfId="0" applyAlignment="1" applyBorder="1" applyFont="1" applyNumberFormat="1">
      <alignment horizontal="center" vertical="bottom"/>
    </xf>
    <xf borderId="153" fillId="5" fontId="9" numFmtId="1" xfId="0" applyAlignment="1" applyBorder="1" applyFont="1" applyNumberFormat="1">
      <alignment horizontal="center" vertical="bottom"/>
    </xf>
    <xf borderId="30" fillId="21" fontId="4" numFmtId="49" xfId="0" applyAlignment="1" applyBorder="1" applyFont="1" applyNumberFormat="1">
      <alignment horizontal="center" shrinkToFit="0" vertical="center" wrapText="1"/>
    </xf>
    <xf borderId="30" fillId="22" fontId="4" numFmtId="49" xfId="0" applyAlignment="1" applyBorder="1" applyFill="1" applyFont="1" applyNumberFormat="1">
      <alignment horizontal="center" shrinkToFit="0" vertical="center" wrapText="1"/>
    </xf>
    <xf borderId="30" fillId="23" fontId="4" numFmtId="49" xfId="0" applyAlignment="1" applyBorder="1" applyFill="1" applyFont="1" applyNumberFormat="1">
      <alignment horizontal="center" shrinkToFit="0" vertical="center" wrapText="1"/>
    </xf>
    <xf borderId="30" fillId="24" fontId="4" numFmtId="49" xfId="0" applyAlignment="1" applyBorder="1" applyFill="1" applyFont="1" applyNumberFormat="1">
      <alignment horizontal="center" shrinkToFit="0" vertical="center" wrapText="1"/>
    </xf>
    <xf borderId="30" fillId="25" fontId="4" numFmtId="49" xfId="0" applyAlignment="1" applyBorder="1" applyFill="1" applyFont="1" applyNumberFormat="1">
      <alignment horizontal="center" shrinkToFit="0" vertical="center" wrapText="1"/>
    </xf>
    <xf borderId="30" fillId="21" fontId="4" numFmtId="1" xfId="0" applyAlignment="1" applyBorder="1" applyFont="1" applyNumberFormat="1">
      <alignment horizontal="center" vertical="center"/>
    </xf>
    <xf borderId="30" fillId="22" fontId="4" numFmtId="1" xfId="0" applyAlignment="1" applyBorder="1" applyFont="1" applyNumberFormat="1">
      <alignment horizontal="center" vertical="center"/>
    </xf>
    <xf borderId="30" fillId="3" fontId="4" numFmtId="1" xfId="0" applyAlignment="1" applyBorder="1" applyFont="1" applyNumberFormat="1">
      <alignment horizontal="center" vertical="center"/>
    </xf>
    <xf borderId="129" fillId="5" fontId="17" numFmtId="1" xfId="0" applyAlignment="1" applyBorder="1" applyFont="1" applyNumberFormat="1">
      <alignment horizontal="center" shrinkToFit="0" vertical="center" wrapText="1"/>
    </xf>
    <xf borderId="30" fillId="23" fontId="4" numFmtId="1" xfId="0" applyAlignment="1" applyBorder="1" applyFont="1" applyNumberFormat="1">
      <alignment horizontal="center" vertical="center"/>
    </xf>
    <xf borderId="30" fillId="24" fontId="4" numFmtId="1" xfId="0" applyAlignment="1" applyBorder="1" applyFont="1" applyNumberFormat="1">
      <alignment horizontal="center" vertical="center"/>
    </xf>
    <xf borderId="30" fillId="25" fontId="4" numFmtId="1" xfId="0" applyAlignment="1" applyBorder="1" applyFont="1" applyNumberFormat="1">
      <alignment horizontal="center" vertical="center"/>
    </xf>
    <xf borderId="154" fillId="5" fontId="17" numFmtId="1" xfId="0" applyAlignment="1" applyBorder="1" applyFont="1" applyNumberFormat="1">
      <alignment horizontal="center" shrinkToFit="0" vertical="center" wrapText="1"/>
    </xf>
    <xf borderId="155" fillId="5" fontId="17" numFmtId="1" xfId="0" applyAlignment="1" applyBorder="1" applyFont="1" applyNumberFormat="1">
      <alignment horizontal="center" shrinkToFit="0" vertical="center" wrapText="1"/>
    </xf>
    <xf borderId="30" fillId="22" fontId="4" numFmtId="49" xfId="0" applyAlignment="1" applyBorder="1" applyFont="1" applyNumberFormat="1">
      <alignment horizontal="center" vertical="center"/>
    </xf>
    <xf borderId="30" fillId="3" fontId="4" numFmtId="49" xfId="0" applyAlignment="1" applyBorder="1" applyFont="1" applyNumberFormat="1">
      <alignment horizontal="center" vertical="center"/>
    </xf>
    <xf borderId="129" fillId="5" fontId="17" numFmtId="49" xfId="0" applyAlignment="1" applyBorder="1" applyFont="1" applyNumberFormat="1">
      <alignment horizontal="center" shrinkToFit="0" vertical="center" wrapText="1"/>
    </xf>
    <xf borderId="30" fillId="23" fontId="4" numFmtId="49" xfId="0" applyAlignment="1" applyBorder="1" applyFont="1" applyNumberFormat="1">
      <alignment horizontal="center" vertical="center"/>
    </xf>
    <xf borderId="30" fillId="24" fontId="4" numFmtId="49" xfId="0" applyAlignment="1" applyBorder="1" applyFont="1" applyNumberFormat="1">
      <alignment horizontal="center" vertical="center"/>
    </xf>
    <xf borderId="30" fillId="25" fontId="4" numFmtId="49" xfId="0" applyAlignment="1" applyBorder="1" applyFont="1" applyNumberFormat="1">
      <alignment horizontal="center" vertical="center"/>
    </xf>
    <xf borderId="30" fillId="26" fontId="4" numFmtId="1" xfId="0" applyAlignment="1" applyBorder="1" applyFill="1" applyFont="1" applyNumberFormat="1">
      <alignment horizontal="center" vertical="center"/>
    </xf>
    <xf borderId="113" fillId="5" fontId="17" numFmtId="1" xfId="0" applyAlignment="1" applyBorder="1" applyFont="1" applyNumberFormat="1">
      <alignment horizontal="center" shrinkToFit="0" vertical="center" wrapText="1"/>
    </xf>
    <xf borderId="30" fillId="5" fontId="28" numFmtId="49" xfId="0" applyAlignment="1" applyBorder="1" applyFont="1" applyNumberFormat="1">
      <alignment horizontal="left" vertical="center"/>
    </xf>
    <xf borderId="30" fillId="5" fontId="4" numFmtId="49" xfId="0" applyAlignment="1" applyBorder="1" applyFont="1" applyNumberFormat="1">
      <alignment horizontal="left" vertical="center"/>
    </xf>
    <xf borderId="30" fillId="5" fontId="4" numFmtId="49" xfId="0" applyAlignment="1" applyBorder="1" applyFont="1" applyNumberFormat="1">
      <alignment vertical="center"/>
    </xf>
    <xf borderId="30" fillId="5" fontId="17" numFmtId="49" xfId="0" applyAlignment="1" applyBorder="1" applyFont="1" applyNumberFormat="1">
      <alignment shrinkToFit="0" vertical="center" wrapText="1"/>
    </xf>
    <xf borderId="30" fillId="3" fontId="15" numFmtId="49" xfId="0" applyAlignment="1" applyBorder="1" applyFont="1" applyNumberFormat="1">
      <alignment horizontal="left" shrinkToFit="0" vertical="center" wrapText="1"/>
    </xf>
    <xf borderId="47" fillId="3" fontId="4" numFmtId="49" xfId="0" applyAlignment="1" applyBorder="1" applyFont="1" applyNumberFormat="1">
      <alignment horizontal="left" shrinkToFit="0" vertical="center" wrapText="1"/>
    </xf>
    <xf borderId="47" fillId="5" fontId="4" numFmtId="1" xfId="0" applyAlignment="1" applyBorder="1" applyFont="1" applyNumberFormat="1">
      <alignment horizontal="center" vertical="bottom"/>
    </xf>
    <xf borderId="108" fillId="3" fontId="4" numFmtId="164" xfId="0" applyAlignment="1" applyBorder="1" applyFont="1" applyNumberFormat="1">
      <alignment vertical="center"/>
    </xf>
    <xf borderId="30" fillId="2" fontId="28" numFmtId="49" xfId="0" applyAlignment="1" applyBorder="1" applyFont="1" applyNumberFormat="1">
      <alignment horizontal="left" vertical="center"/>
    </xf>
    <xf borderId="62" fillId="9" fontId="4" numFmtId="1" xfId="0" applyAlignment="1" applyBorder="1" applyFont="1" applyNumberFormat="1">
      <alignment horizontal="center" vertical="center"/>
    </xf>
    <xf borderId="62" fillId="10" fontId="4" numFmtId="1" xfId="0" applyAlignment="1" applyBorder="1" applyFont="1" applyNumberFormat="1">
      <alignment horizontal="center" vertical="center"/>
    </xf>
    <xf borderId="62" fillId="21" fontId="4" numFmtId="1" xfId="0" applyAlignment="1" applyBorder="1" applyFont="1" applyNumberFormat="1">
      <alignment horizontal="center" vertical="center"/>
    </xf>
    <xf borderId="62" fillId="12" fontId="4" numFmtId="1" xfId="0" applyAlignment="1" applyBorder="1" applyFont="1" applyNumberFormat="1">
      <alignment horizontal="center" vertical="center"/>
    </xf>
    <xf borderId="62" fillId="22" fontId="4" numFmtId="1" xfId="0" applyAlignment="1" applyBorder="1" applyFont="1" applyNumberFormat="1">
      <alignment horizontal="center" vertical="center"/>
    </xf>
    <xf borderId="62" fillId="2" fontId="4" numFmtId="1" xfId="0" applyAlignment="1" applyBorder="1" applyFont="1" applyNumberFormat="1">
      <alignment horizontal="center" vertical="center"/>
    </xf>
    <xf borderId="62" fillId="3" fontId="4" numFmtId="1" xfId="0" applyAlignment="1" applyBorder="1" applyFont="1" applyNumberFormat="1">
      <alignment horizontal="center" vertical="center"/>
    </xf>
    <xf borderId="156" fillId="5" fontId="17" numFmtId="1" xfId="0" applyAlignment="1" applyBorder="1" applyFont="1" applyNumberFormat="1">
      <alignment horizontal="center" shrinkToFit="0" vertical="center" wrapText="1"/>
    </xf>
    <xf borderId="62" fillId="23" fontId="4" numFmtId="1" xfId="0" applyAlignment="1" applyBorder="1" applyFont="1" applyNumberFormat="1">
      <alignment horizontal="center" vertical="center"/>
    </xf>
    <xf borderId="62" fillId="16" fontId="4" numFmtId="1" xfId="0" applyAlignment="1" applyBorder="1" applyFont="1" applyNumberFormat="1">
      <alignment horizontal="center" vertical="center"/>
    </xf>
    <xf borderId="62" fillId="17" fontId="4" numFmtId="1" xfId="0" applyAlignment="1" applyBorder="1" applyFont="1" applyNumberFormat="1">
      <alignment horizontal="center" vertical="center"/>
    </xf>
    <xf borderId="62" fillId="18" fontId="4" numFmtId="1" xfId="0" applyAlignment="1" applyBorder="1" applyFont="1" applyNumberFormat="1">
      <alignment horizontal="center" vertical="center"/>
    </xf>
    <xf borderId="62" fillId="24" fontId="4" numFmtId="1" xfId="0" applyAlignment="1" applyBorder="1" applyFont="1" applyNumberFormat="1">
      <alignment horizontal="center" vertical="center"/>
    </xf>
    <xf borderId="62" fillId="25" fontId="4" numFmtId="1" xfId="0" applyAlignment="1" applyBorder="1" applyFont="1" applyNumberFormat="1">
      <alignment horizontal="center" vertical="center"/>
    </xf>
    <xf borderId="94" fillId="5" fontId="4" numFmtId="49" xfId="0" applyAlignment="1" applyBorder="1" applyFont="1" applyNumberFormat="1">
      <alignment vertical="center"/>
    </xf>
    <xf borderId="94" fillId="5" fontId="17" numFmtId="49" xfId="0" applyAlignment="1" applyBorder="1" applyFont="1" applyNumberFormat="1">
      <alignment shrinkToFit="0" vertical="center" wrapText="1"/>
    </xf>
    <xf borderId="30" fillId="27" fontId="4" numFmtId="49" xfId="0" applyAlignment="1" applyBorder="1" applyFill="1" applyFont="1" applyNumberFormat="1">
      <alignment vertical="center"/>
    </xf>
    <xf borderId="30" fillId="27" fontId="4" numFmtId="0" xfId="0" applyAlignment="1" applyBorder="1" applyFont="1">
      <alignment horizontal="left" vertical="center"/>
    </xf>
    <xf borderId="109" fillId="27" fontId="15" numFmtId="49" xfId="0" applyAlignment="1" applyBorder="1" applyFont="1" applyNumberFormat="1">
      <alignment horizontal="left" shrinkToFit="0" vertical="center" wrapText="1"/>
    </xf>
    <xf borderId="157" fillId="0" fontId="3" numFmtId="0" xfId="0" applyBorder="1" applyFont="1"/>
    <xf borderId="114" fillId="27" fontId="4" numFmtId="49" xfId="0" applyAlignment="1" applyBorder="1" applyFont="1" applyNumberFormat="1">
      <alignment vertical="center"/>
    </xf>
    <xf borderId="43" fillId="27" fontId="4" numFmtId="164" xfId="0" applyAlignment="1" applyBorder="1" applyFont="1" applyNumberFormat="1">
      <alignment vertical="center"/>
    </xf>
    <xf borderId="43" fillId="27" fontId="4" numFmtId="49" xfId="0" applyAlignment="1" applyBorder="1" applyFont="1" applyNumberFormat="1">
      <alignment vertical="center"/>
    </xf>
    <xf borderId="108" fillId="27" fontId="4" numFmtId="49" xfId="0" applyAlignment="1" applyBorder="1" applyFont="1" applyNumberFormat="1">
      <alignment vertical="center"/>
    </xf>
    <xf borderId="108" fillId="27" fontId="4" numFmtId="164" xfId="0" applyAlignment="1" applyBorder="1" applyFont="1" applyNumberFormat="1">
      <alignment vertical="center"/>
    </xf>
    <xf borderId="47" fillId="27" fontId="4" numFmtId="49" xfId="0" applyAlignment="1" applyBorder="1" applyFont="1" applyNumberFormat="1">
      <alignment horizontal="left" vertical="center"/>
    </xf>
    <xf borderId="108" fillId="27" fontId="4" numFmtId="0" xfId="0" applyAlignment="1" applyBorder="1" applyFont="1">
      <alignment vertical="center"/>
    </xf>
    <xf borderId="30" fillId="27" fontId="4" numFmtId="49" xfId="0" applyAlignment="1" applyBorder="1" applyFont="1" applyNumberFormat="1">
      <alignment horizontal="center" shrinkToFit="0" vertical="center" wrapText="1"/>
    </xf>
    <xf borderId="30" fillId="27" fontId="4" numFmtId="164" xfId="0" applyAlignment="1" applyBorder="1" applyFont="1" applyNumberFormat="1">
      <alignment horizontal="center" shrinkToFit="0" vertical="center" wrapText="1"/>
    </xf>
    <xf borderId="62" fillId="9" fontId="4" numFmtId="49" xfId="0" applyAlignment="1" applyBorder="1" applyFont="1" applyNumberFormat="1">
      <alignment horizontal="center" vertical="center"/>
    </xf>
    <xf borderId="62" fillId="10" fontId="4" numFmtId="49" xfId="0" applyAlignment="1" applyBorder="1" applyFont="1" applyNumberFormat="1">
      <alignment horizontal="center" vertical="center"/>
    </xf>
    <xf borderId="62" fillId="21" fontId="4" numFmtId="49" xfId="0" applyAlignment="1" applyBorder="1" applyFont="1" applyNumberFormat="1">
      <alignment horizontal="center" vertical="center"/>
    </xf>
    <xf borderId="62" fillId="12" fontId="4" numFmtId="49" xfId="0" applyAlignment="1" applyBorder="1" applyFont="1" applyNumberFormat="1">
      <alignment horizontal="center" vertical="center"/>
    </xf>
    <xf borderId="62" fillId="22" fontId="4" numFmtId="49" xfId="0" applyAlignment="1" applyBorder="1" applyFont="1" applyNumberFormat="1">
      <alignment horizontal="center" vertical="center"/>
    </xf>
    <xf borderId="62" fillId="2" fontId="4" numFmtId="49" xfId="0" applyAlignment="1" applyBorder="1" applyFont="1" applyNumberFormat="1">
      <alignment horizontal="center" vertical="center"/>
    </xf>
    <xf borderId="62" fillId="3" fontId="4" numFmtId="49" xfId="0" applyAlignment="1" applyBorder="1" applyFont="1" applyNumberFormat="1">
      <alignment horizontal="center" vertical="center"/>
    </xf>
    <xf borderId="156" fillId="5" fontId="17" numFmtId="49" xfId="0" applyAlignment="1" applyBorder="1" applyFont="1" applyNumberFormat="1">
      <alignment horizontal="center" shrinkToFit="0" vertical="center" wrapText="1"/>
    </xf>
    <xf borderId="62" fillId="23" fontId="4" numFmtId="49" xfId="0" applyAlignment="1" applyBorder="1" applyFont="1" applyNumberFormat="1">
      <alignment horizontal="center" vertical="center"/>
    </xf>
    <xf borderId="62" fillId="16" fontId="4" numFmtId="49" xfId="0" applyAlignment="1" applyBorder="1" applyFont="1" applyNumberFormat="1">
      <alignment horizontal="center" vertical="center"/>
    </xf>
    <xf borderId="62" fillId="17" fontId="4" numFmtId="49" xfId="0" applyAlignment="1" applyBorder="1" applyFont="1" applyNumberFormat="1">
      <alignment horizontal="center" vertical="center"/>
    </xf>
    <xf borderId="62" fillId="18" fontId="4" numFmtId="49" xfId="0" applyAlignment="1" applyBorder="1" applyFont="1" applyNumberFormat="1">
      <alignment horizontal="center" vertical="center"/>
    </xf>
    <xf borderId="62" fillId="24" fontId="4" numFmtId="49" xfId="0" applyAlignment="1" applyBorder="1" applyFont="1" applyNumberFormat="1">
      <alignment horizontal="center" vertical="center"/>
    </xf>
    <xf borderId="62" fillId="25" fontId="4" numFmtId="49" xfId="0" applyAlignment="1" applyBorder="1" applyFont="1" applyNumberFormat="1">
      <alignment horizontal="center" vertical="center"/>
    </xf>
    <xf borderId="30" fillId="3" fontId="15" numFmtId="49" xfId="0" applyAlignment="1" applyBorder="1" applyFont="1" applyNumberFormat="1">
      <alignment horizontal="left" vertical="center"/>
    </xf>
    <xf borderId="154" fillId="5" fontId="17" numFmtId="49" xfId="0" applyAlignment="1" applyBorder="1" applyFont="1" applyNumberFormat="1">
      <alignment horizontal="center" shrinkToFit="0" vertical="center" wrapText="1"/>
    </xf>
    <xf borderId="158" fillId="5" fontId="17" numFmtId="49" xfId="0" applyAlignment="1" applyBorder="1" applyFont="1" applyNumberFormat="1">
      <alignment horizontal="center" shrinkToFit="0" vertical="center" wrapText="1"/>
    </xf>
    <xf borderId="159" fillId="5" fontId="17" numFmtId="49" xfId="0" applyAlignment="1" applyBorder="1" applyFont="1" applyNumberFormat="1">
      <alignment horizontal="center" shrinkToFit="0" vertical="center" wrapText="1"/>
    </xf>
    <xf borderId="30" fillId="5" fontId="12" numFmtId="166" xfId="0" applyAlignment="1" applyBorder="1" applyFont="1" applyNumberFormat="1">
      <alignment horizontal="center" vertical="bottom"/>
    </xf>
    <xf borderId="109" fillId="3" fontId="15" numFmtId="49" xfId="0" applyAlignment="1" applyBorder="1" applyFont="1" applyNumberFormat="1">
      <alignment horizontal="left" shrinkToFit="0" vertical="center" wrapText="1"/>
    </xf>
    <xf borderId="114" fillId="3" fontId="4" numFmtId="49" xfId="0" applyAlignment="1" applyBorder="1" applyFont="1" applyNumberFormat="1">
      <alignment vertical="center"/>
    </xf>
    <xf borderId="43" fillId="5" fontId="29" numFmtId="0" xfId="0" applyAlignment="1" applyBorder="1" applyFont="1">
      <alignment horizontal="left" vertical="center"/>
    </xf>
    <xf borderId="43" fillId="5" fontId="4" numFmtId="1" xfId="0" applyAlignment="1" applyBorder="1" applyFont="1" applyNumberFormat="1">
      <alignment horizontal="center" vertical="center"/>
    </xf>
    <xf borderId="43" fillId="5" fontId="17" numFmtId="1" xfId="0" applyAlignment="1" applyBorder="1" applyFont="1" applyNumberFormat="1">
      <alignment horizontal="center" shrinkToFit="0" vertical="center" wrapText="1"/>
    </xf>
    <xf borderId="47" fillId="3" fontId="4" numFmtId="0" xfId="0" applyAlignment="1" applyBorder="1" applyFont="1">
      <alignment vertical="center"/>
    </xf>
    <xf borderId="43" fillId="3" fontId="4" numFmtId="0" xfId="0" applyAlignment="1" applyBorder="1" applyFont="1">
      <alignment horizontal="left" vertical="center"/>
    </xf>
    <xf borderId="43" fillId="3" fontId="4" numFmtId="49" xfId="0" applyAlignment="1" applyBorder="1" applyFont="1" applyNumberFormat="1">
      <alignment horizontal="left" vertical="center"/>
    </xf>
    <xf borderId="43" fillId="3" fontId="15" numFmtId="49" xfId="0" applyAlignment="1" applyBorder="1" applyFont="1" applyNumberFormat="1">
      <alignment horizontal="left" vertical="center"/>
    </xf>
    <xf borderId="43" fillId="3" fontId="15" numFmtId="164" xfId="0" applyAlignment="1" applyBorder="1" applyFont="1" applyNumberFormat="1">
      <alignment horizontal="left" vertical="center"/>
    </xf>
    <xf borderId="108" fillId="3" fontId="4" numFmtId="49" xfId="0" applyAlignment="1" applyBorder="1" applyFont="1" applyNumberFormat="1">
      <alignment horizontal="left" vertical="center"/>
    </xf>
    <xf borderId="30" fillId="3" fontId="12" numFmtId="49" xfId="0" applyAlignment="1" applyBorder="1" applyFont="1" applyNumberFormat="1">
      <alignment horizontal="center" shrinkToFit="0" vertical="center" wrapText="1"/>
    </xf>
    <xf borderId="160" fillId="3" fontId="12" numFmtId="164" xfId="0" applyAlignment="1" applyBorder="1" applyFont="1" applyNumberFormat="1">
      <alignment horizontal="center" shrinkToFit="0" vertical="center" wrapText="1"/>
    </xf>
    <xf borderId="82" fillId="5" fontId="9" numFmtId="1" xfId="0" applyAlignment="1" applyBorder="1" applyFont="1" applyNumberFormat="1">
      <alignment vertical="bottom"/>
    </xf>
    <xf borderId="30" fillId="3" fontId="12" numFmtId="0" xfId="0" applyAlignment="1" applyBorder="1" applyFont="1">
      <alignment horizontal="center" shrinkToFit="0" vertical="center" wrapText="1"/>
    </xf>
    <xf borderId="30" fillId="3" fontId="12" numFmtId="164" xfId="0" applyAlignment="1" applyBorder="1" applyFont="1" applyNumberFormat="1">
      <alignment horizontal="center" shrinkToFit="0" vertical="center" wrapText="1"/>
    </xf>
    <xf borderId="30" fillId="5" fontId="12" numFmtId="0" xfId="0" applyAlignment="1" applyBorder="1" applyFont="1">
      <alignment shrinkToFit="0" vertical="top" wrapText="1"/>
    </xf>
    <xf borderId="30" fillId="3" fontId="22" numFmtId="49" xfId="0" applyAlignment="1" applyBorder="1" applyFont="1" applyNumberFormat="1">
      <alignment horizontal="center" vertical="center"/>
    </xf>
    <xf borderId="47" fillId="2" fontId="4" numFmtId="164" xfId="0" applyAlignment="1" applyBorder="1" applyFont="1" applyNumberFormat="1">
      <alignment horizontal="left" vertical="center"/>
    </xf>
    <xf borderId="43" fillId="2" fontId="4" numFmtId="49" xfId="0" applyAlignment="1" applyBorder="1" applyFont="1" applyNumberFormat="1">
      <alignment horizontal="left" vertical="center"/>
    </xf>
    <xf borderId="108" fillId="2" fontId="4" numFmtId="49" xfId="0" applyAlignment="1" applyBorder="1" applyFont="1" applyNumberFormat="1">
      <alignment horizontal="left" vertical="center"/>
    </xf>
    <xf borderId="30" fillId="2" fontId="12" numFmtId="1" xfId="0" applyAlignment="1" applyBorder="1" applyFont="1" applyNumberFormat="1">
      <alignment horizontal="center" shrinkToFit="0" vertical="center" wrapText="1"/>
    </xf>
    <xf borderId="160" fillId="2" fontId="12" numFmtId="164" xfId="0" applyAlignment="1" applyBorder="1" applyFont="1" applyNumberFormat="1">
      <alignment horizontal="center" shrinkToFit="0" vertical="center" wrapText="1"/>
    </xf>
    <xf borderId="103" fillId="5" fontId="16" numFmtId="1" xfId="0" applyAlignment="1" applyBorder="1" applyFont="1" applyNumberFormat="1">
      <alignment vertical="bottom"/>
    </xf>
    <xf borderId="30" fillId="2" fontId="12" numFmtId="167" xfId="0" applyAlignment="1" applyBorder="1" applyFont="1" applyNumberFormat="1">
      <alignment horizontal="center" shrinkToFit="0" vertical="center" wrapText="1"/>
    </xf>
    <xf borderId="30" fillId="2" fontId="12" numFmtId="164" xfId="0" applyAlignment="1" applyBorder="1" applyFont="1" applyNumberFormat="1">
      <alignment horizontal="center" shrinkToFit="0" vertical="center" wrapText="1"/>
    </xf>
    <xf borderId="30" fillId="5" fontId="12" numFmtId="167" xfId="0" applyAlignment="1" applyBorder="1" applyFont="1" applyNumberFormat="1">
      <alignment horizontal="center" shrinkToFit="0" vertical="center" wrapText="1"/>
    </xf>
    <xf borderId="30" fillId="5" fontId="12" numFmtId="3" xfId="0" applyAlignment="1" applyBorder="1" applyFont="1" applyNumberFormat="1">
      <alignment horizontal="center" shrinkToFit="0" vertical="center" wrapText="1"/>
    </xf>
    <xf borderId="30" fillId="5" fontId="4" numFmtId="1" xfId="0" applyAlignment="1" applyBorder="1" applyFont="1" applyNumberFormat="1">
      <alignment horizontal="center" vertical="center"/>
    </xf>
    <xf borderId="30" fillId="5" fontId="17" numFmtId="1" xfId="0" applyAlignment="1" applyBorder="1" applyFont="1" applyNumberFormat="1">
      <alignment horizontal="center" shrinkToFit="0" vertical="center" wrapText="1"/>
    </xf>
    <xf borderId="30" fillId="5" fontId="9" numFmtId="0" xfId="0" applyAlignment="1" applyBorder="1" applyFont="1">
      <alignment vertical="bottom"/>
    </xf>
    <xf borderId="121" fillId="2" fontId="1" numFmtId="0" xfId="0" applyAlignment="1" applyBorder="1" applyFont="1">
      <alignment vertical="bottom"/>
    </xf>
    <xf borderId="122" fillId="2" fontId="4" numFmtId="0" xfId="0" applyAlignment="1" applyBorder="1" applyFont="1">
      <alignment vertical="center"/>
    </xf>
    <xf borderId="43" fillId="2" fontId="4" numFmtId="0" xfId="0" applyAlignment="1" applyBorder="1" applyFont="1">
      <alignment horizontal="left" vertical="center"/>
    </xf>
    <xf borderId="43" fillId="2" fontId="4" numFmtId="0" xfId="0" applyAlignment="1" applyBorder="1" applyFont="1">
      <alignment vertical="center"/>
    </xf>
    <xf borderId="120" fillId="2" fontId="9" numFmtId="0" xfId="0" applyAlignment="1" applyBorder="1" applyFont="1">
      <alignment vertical="center"/>
    </xf>
    <xf borderId="121" fillId="2" fontId="1" numFmtId="164" xfId="0" applyAlignment="1" applyBorder="1" applyFont="1" applyNumberFormat="1">
      <alignment vertical="bottom"/>
    </xf>
    <xf borderId="121" fillId="5" fontId="1" numFmtId="0" xfId="0" applyAlignment="1" applyBorder="1" applyFont="1">
      <alignment vertical="bottom"/>
    </xf>
    <xf borderId="0" fillId="0" fontId="1" numFmtId="164" xfId="0" applyAlignment="1" applyFont="1" applyNumberFormat="1">
      <alignment vertical="bottom"/>
    </xf>
    <xf borderId="161" fillId="2" fontId="11" numFmtId="49" xfId="0" applyAlignment="1" applyBorder="1" applyFont="1" applyNumberFormat="1">
      <alignment horizontal="center" shrinkToFit="0" vertical="center" wrapText="1"/>
    </xf>
    <xf borderId="162" fillId="0" fontId="3" numFmtId="0" xfId="0" applyBorder="1" applyFont="1"/>
    <xf borderId="7" fillId="2" fontId="11" numFmtId="0" xfId="0" applyAlignment="1" applyBorder="1" applyFont="1">
      <alignment shrinkToFit="0" vertical="center" wrapText="1"/>
    </xf>
    <xf borderId="61" fillId="2" fontId="1" numFmtId="164" xfId="0" applyAlignment="1" applyBorder="1" applyFont="1" applyNumberFormat="1">
      <alignment vertical="bottom"/>
    </xf>
    <xf borderId="61" fillId="2" fontId="1" numFmtId="0" xfId="0" applyAlignment="1" applyBorder="1" applyFont="1">
      <alignment vertical="bottom"/>
    </xf>
    <xf borderId="163" fillId="2" fontId="1" numFmtId="164" xfId="0" applyAlignment="1" applyBorder="1" applyFont="1" applyNumberFormat="1">
      <alignment vertical="bottom"/>
    </xf>
    <xf borderId="164" fillId="2" fontId="1" numFmtId="0" xfId="0" applyAlignment="1" applyBorder="1" applyFont="1">
      <alignment vertical="bottom"/>
    </xf>
    <xf borderId="165" fillId="0" fontId="3" numFmtId="0" xfId="0" applyBorder="1" applyFont="1"/>
    <xf borderId="166" fillId="0" fontId="3" numFmtId="0" xfId="0" applyBorder="1" applyFont="1"/>
    <xf borderId="9" fillId="2" fontId="11" numFmtId="0" xfId="0" applyAlignment="1" applyBorder="1" applyFont="1">
      <alignment shrinkToFit="0" vertical="center" wrapText="1"/>
    </xf>
    <xf borderId="9" fillId="2" fontId="1" numFmtId="164" xfId="0" applyAlignment="1" applyBorder="1" applyFont="1" applyNumberFormat="1">
      <alignment vertical="bottom"/>
    </xf>
    <xf borderId="167" fillId="2" fontId="1" numFmtId="164" xfId="0" applyAlignment="1" applyBorder="1" applyFont="1" applyNumberFormat="1">
      <alignment vertical="bottom"/>
    </xf>
    <xf borderId="168" fillId="2" fontId="1" numFmtId="0" xfId="0" applyAlignment="1" applyBorder="1" applyFont="1">
      <alignment vertical="bottom"/>
    </xf>
    <xf borderId="169" fillId="0" fontId="3" numFmtId="0" xfId="0" applyBorder="1" applyFont="1"/>
    <xf borderId="170" fillId="0" fontId="3" numFmtId="0" xfId="0" applyBorder="1" applyFont="1"/>
    <xf borderId="23" fillId="2" fontId="11" numFmtId="0" xfId="0" applyAlignment="1" applyBorder="1" applyFont="1">
      <alignment shrinkToFit="0" vertical="center" wrapText="1"/>
    </xf>
    <xf borderId="23" fillId="2" fontId="1" numFmtId="164" xfId="0" applyAlignment="1" applyBorder="1" applyFont="1" applyNumberFormat="1">
      <alignment vertical="bottom"/>
    </xf>
    <xf borderId="23" fillId="2" fontId="4" numFmtId="49" xfId="0" applyAlignment="1" applyBorder="1" applyFont="1" applyNumberFormat="1">
      <alignment horizontal="center" shrinkToFit="0" vertical="center" wrapText="1"/>
    </xf>
    <xf borderId="171" fillId="2" fontId="1" numFmtId="0" xfId="0" applyAlignment="1" applyBorder="1" applyFont="1">
      <alignment vertical="bottom"/>
    </xf>
    <xf borderId="43" fillId="2" fontId="15" numFmtId="164" xfId="0" applyAlignment="1" applyBorder="1" applyFont="1" applyNumberFormat="1">
      <alignment vertical="center"/>
    </xf>
    <xf borderId="172" fillId="2" fontId="1" numFmtId="164" xfId="0" applyAlignment="1" applyBorder="1" applyFont="1" applyNumberFormat="1">
      <alignment vertical="bottom"/>
    </xf>
    <xf borderId="47" fillId="5" fontId="1" numFmtId="0" xfId="0" applyAlignment="1" applyBorder="1" applyFont="1">
      <alignment vertical="bottom"/>
    </xf>
    <xf borderId="43" fillId="5" fontId="1" numFmtId="164" xfId="0" applyAlignment="1" applyBorder="1" applyFont="1" applyNumberFormat="1">
      <alignment vertical="bottom"/>
    </xf>
    <xf borderId="108" fillId="5" fontId="1" numFmtId="164" xfId="0" applyAlignment="1" applyBorder="1" applyFont="1" applyNumberFormat="1">
      <alignment vertical="bottom"/>
    </xf>
    <xf borderId="47" fillId="3" fontId="1" numFmtId="0" xfId="0" applyAlignment="1" applyBorder="1" applyFont="1">
      <alignment vertical="bottom"/>
    </xf>
    <xf borderId="43" fillId="3" fontId="15" numFmtId="49" xfId="0" applyAlignment="1" applyBorder="1" applyFont="1" applyNumberFormat="1">
      <alignment vertical="bottom"/>
    </xf>
    <xf borderId="43" fillId="3" fontId="15" numFmtId="49" xfId="0" applyAlignment="1" applyBorder="1" applyFont="1" applyNumberFormat="1">
      <alignment horizontal="center" vertical="center"/>
    </xf>
    <xf borderId="43" fillId="3" fontId="15" numFmtId="164" xfId="0" applyAlignment="1" applyBorder="1" applyFont="1" applyNumberFormat="1">
      <alignment horizontal="center" vertical="center"/>
    </xf>
    <xf borderId="108" fillId="3" fontId="1" numFmtId="164" xfId="0" applyAlignment="1" applyBorder="1" applyFont="1" applyNumberFormat="1">
      <alignment vertical="bottom"/>
    </xf>
    <xf borderId="31" fillId="2" fontId="4" numFmtId="49" xfId="0" applyAlignment="1" applyBorder="1" applyFont="1" applyNumberFormat="1">
      <alignment horizontal="left" vertical="center"/>
    </xf>
    <xf borderId="173" fillId="0" fontId="3" numFmtId="0" xfId="0" applyBorder="1" applyFont="1"/>
    <xf borderId="174" fillId="0" fontId="3" numFmtId="0" xfId="0" applyBorder="1" applyFont="1"/>
    <xf borderId="175" fillId="0" fontId="3" numFmtId="0" xfId="0" applyBorder="1" applyFont="1"/>
    <xf borderId="176" fillId="3" fontId="4" numFmtId="49" xfId="0" applyAlignment="1" applyBorder="1" applyFont="1" applyNumberFormat="1">
      <alignment horizontal="center" vertical="center"/>
    </xf>
    <xf borderId="177" fillId="3" fontId="4" numFmtId="49" xfId="0" applyAlignment="1" applyBorder="1" applyFont="1" applyNumberFormat="1">
      <alignment horizontal="center" vertical="center"/>
    </xf>
    <xf borderId="178" fillId="3" fontId="4" numFmtId="164" xfId="0" applyAlignment="1" applyBorder="1" applyFont="1" applyNumberFormat="1">
      <alignment horizontal="center" shrinkToFit="0" vertical="center" wrapText="1"/>
    </xf>
    <xf borderId="176" fillId="28" fontId="4" numFmtId="49" xfId="0" applyAlignment="1" applyBorder="1" applyFill="1" applyFont="1" applyNumberFormat="1">
      <alignment horizontal="center" shrinkToFit="0" vertical="center" wrapText="1"/>
    </xf>
    <xf borderId="177" fillId="29" fontId="4" numFmtId="49" xfId="0" applyAlignment="1" applyBorder="1" applyFill="1" applyFont="1" applyNumberFormat="1">
      <alignment horizontal="center" shrinkToFit="0" vertical="center" wrapText="1"/>
    </xf>
    <xf borderId="177" fillId="30" fontId="17" numFmtId="49" xfId="0" applyAlignment="1" applyBorder="1" applyFill="1" applyFont="1" applyNumberFormat="1">
      <alignment horizontal="center" shrinkToFit="0" vertical="center" wrapText="1"/>
    </xf>
    <xf borderId="177" fillId="31" fontId="4" numFmtId="49" xfId="0" applyAlignment="1" applyBorder="1" applyFill="1" applyFont="1" applyNumberFormat="1">
      <alignment horizontal="center" shrinkToFit="0" vertical="center" wrapText="1"/>
    </xf>
    <xf borderId="177" fillId="32" fontId="4" numFmtId="49" xfId="0" applyAlignment="1" applyBorder="1" applyFill="1" applyFont="1" applyNumberFormat="1">
      <alignment horizontal="center" shrinkToFit="0" vertical="center" wrapText="1"/>
    </xf>
    <xf borderId="177" fillId="33" fontId="4" numFmtId="49" xfId="0" applyAlignment="1" applyBorder="1" applyFill="1" applyFont="1" applyNumberFormat="1">
      <alignment horizontal="center" shrinkToFit="0" vertical="center" wrapText="1"/>
    </xf>
    <xf borderId="177" fillId="34" fontId="4" numFmtId="49" xfId="0" applyAlignment="1" applyBorder="1" applyFill="1" applyFont="1" applyNumberFormat="1">
      <alignment horizontal="center" shrinkToFit="0" vertical="center" wrapText="1"/>
    </xf>
    <xf borderId="177" fillId="35" fontId="4" numFmtId="49" xfId="0" applyAlignment="1" applyBorder="1" applyFill="1" applyFont="1" applyNumberFormat="1">
      <alignment horizontal="center" shrinkToFit="0" vertical="center" wrapText="1"/>
    </xf>
    <xf borderId="178" fillId="10" fontId="4" numFmtId="49" xfId="0" applyAlignment="1" applyBorder="1" applyFont="1" applyNumberFormat="1">
      <alignment horizontal="center" shrinkToFit="0" vertical="center" wrapText="1"/>
    </xf>
    <xf borderId="30" fillId="2" fontId="39" numFmtId="49" xfId="0" applyAlignment="1" applyBorder="1" applyFont="1" applyNumberFormat="1">
      <alignment horizontal="left" vertical="center"/>
    </xf>
    <xf borderId="30" fillId="28" fontId="9" numFmtId="0" xfId="0" applyAlignment="1" applyBorder="1" applyFont="1">
      <alignment horizontal="center" vertical="center"/>
    </xf>
    <xf borderId="30" fillId="29" fontId="9" numFmtId="0" xfId="0" applyAlignment="1" applyBorder="1" applyFont="1">
      <alignment horizontal="center" vertical="center"/>
    </xf>
    <xf borderId="30" fillId="36" fontId="40" numFmtId="0" xfId="0" applyAlignment="1" applyBorder="1" applyFill="1" applyFont="1">
      <alignment horizontal="center" vertical="center"/>
    </xf>
    <xf borderId="30" fillId="31" fontId="9" numFmtId="0" xfId="0" applyAlignment="1" applyBorder="1" applyFont="1">
      <alignment horizontal="center" vertical="center"/>
    </xf>
    <xf borderId="30" fillId="32" fontId="9" numFmtId="0" xfId="0" applyAlignment="1" applyBorder="1" applyFont="1">
      <alignment horizontal="center" vertical="center"/>
    </xf>
    <xf borderId="30" fillId="33" fontId="9" numFmtId="0" xfId="0" applyAlignment="1" applyBorder="1" applyFont="1">
      <alignment horizontal="center" vertical="center"/>
    </xf>
    <xf borderId="30" fillId="34" fontId="9" numFmtId="0" xfId="0" applyAlignment="1" applyBorder="1" applyFont="1">
      <alignment horizontal="center" vertical="center"/>
    </xf>
    <xf borderId="30" fillId="35" fontId="9" numFmtId="0" xfId="0" applyAlignment="1" applyBorder="1" applyFont="1">
      <alignment horizontal="center" vertical="center"/>
    </xf>
    <xf borderId="30" fillId="10" fontId="9" numFmtId="0" xfId="0" applyAlignment="1" applyBorder="1" applyFont="1">
      <alignment horizontal="center" vertical="center"/>
    </xf>
    <xf borderId="30" fillId="2" fontId="4" numFmtId="0" xfId="0" applyAlignment="1" applyBorder="1" applyFont="1">
      <alignment horizontal="center" vertical="center"/>
    </xf>
    <xf borderId="30" fillId="2" fontId="41" numFmtId="49" xfId="0" applyAlignment="1" applyBorder="1" applyFont="1" applyNumberFormat="1">
      <alignment vertical="center"/>
    </xf>
    <xf borderId="30" fillId="37" fontId="9" numFmtId="0" xfId="0" applyAlignment="1" applyBorder="1" applyFill="1" applyFont="1">
      <alignment horizontal="center" vertical="center"/>
    </xf>
    <xf borderId="30" fillId="22" fontId="9" numFmtId="0" xfId="0" applyAlignment="1" applyBorder="1" applyFont="1">
      <alignment horizontal="center" vertical="center"/>
    </xf>
    <xf borderId="30" fillId="2" fontId="32" numFmtId="49" xfId="0" applyAlignment="1" applyBorder="1" applyFont="1" applyNumberFormat="1">
      <alignment horizontal="center" vertical="center"/>
    </xf>
    <xf borderId="30" fillId="5" fontId="4" numFmtId="0" xfId="0" applyAlignment="1" applyBorder="1" applyFont="1">
      <alignment horizontal="center" vertical="center"/>
    </xf>
    <xf borderId="30" fillId="5" fontId="4" numFmtId="164" xfId="0" applyAlignment="1" applyBorder="1" applyFont="1" applyNumberFormat="1">
      <alignment horizontal="center" vertical="center"/>
    </xf>
    <xf borderId="30" fillId="5" fontId="4" numFmtId="49" xfId="0" applyAlignment="1" applyBorder="1" applyFont="1" applyNumberFormat="1">
      <alignment horizontal="center" shrinkToFit="0" vertical="center" wrapText="1"/>
    </xf>
    <xf borderId="31" fillId="2" fontId="12" numFmtId="49" xfId="0" applyAlignment="1" applyBorder="1" applyFont="1" applyNumberFormat="1">
      <alignment horizontal="right" vertical="bottom"/>
    </xf>
    <xf borderId="30" fillId="28" fontId="4" numFmtId="49" xfId="0" applyAlignment="1" applyBorder="1" applyFont="1" applyNumberFormat="1">
      <alignment horizontal="center" shrinkToFit="0" vertical="center" wrapText="1"/>
    </xf>
    <xf borderId="30" fillId="29" fontId="4" numFmtId="49" xfId="0" applyAlignment="1" applyBorder="1" applyFont="1" applyNumberFormat="1">
      <alignment horizontal="center" shrinkToFit="0" vertical="center" wrapText="1"/>
    </xf>
    <xf borderId="30" fillId="30" fontId="17" numFmtId="49" xfId="0" applyAlignment="1" applyBorder="1" applyFont="1" applyNumberFormat="1">
      <alignment horizontal="center" shrinkToFit="0" vertical="center" wrapText="1"/>
    </xf>
    <xf borderId="30" fillId="38" fontId="4" numFmtId="49" xfId="0" applyAlignment="1" applyBorder="1" applyFill="1" applyFont="1" applyNumberFormat="1">
      <alignment horizontal="center" shrinkToFit="0" vertical="center" wrapText="1"/>
    </xf>
    <xf borderId="30" fillId="39" fontId="4" numFmtId="49" xfId="0" applyAlignment="1" applyBorder="1" applyFill="1" applyFont="1" applyNumberFormat="1">
      <alignment horizontal="center" shrinkToFit="0" vertical="center" wrapText="1"/>
    </xf>
    <xf borderId="30" fillId="33" fontId="4" numFmtId="49" xfId="0" applyAlignment="1" applyBorder="1" applyFont="1" applyNumberFormat="1">
      <alignment horizontal="center" shrinkToFit="0" vertical="center" wrapText="1"/>
    </xf>
    <xf borderId="30" fillId="34" fontId="4" numFmtId="49" xfId="0" applyAlignment="1" applyBorder="1" applyFont="1" applyNumberFormat="1">
      <alignment horizontal="center" shrinkToFit="0" vertical="center" wrapText="1"/>
    </xf>
    <xf borderId="30" fillId="35" fontId="4" numFmtId="49" xfId="0" applyAlignment="1" applyBorder="1" applyFont="1" applyNumberFormat="1">
      <alignment horizontal="center" shrinkToFit="0" vertical="center" wrapText="1"/>
    </xf>
    <xf borderId="30" fillId="40" fontId="4" numFmtId="49" xfId="0" applyAlignment="1" applyBorder="1" applyFill="1" applyFont="1" applyNumberFormat="1">
      <alignment horizontal="center" vertical="center"/>
    </xf>
    <xf borderId="30" fillId="40" fontId="4" numFmtId="49" xfId="0" applyAlignment="1" applyBorder="1" applyFont="1" applyNumberFormat="1">
      <alignment horizontal="center" shrinkToFit="0" vertical="center" wrapText="1"/>
    </xf>
    <xf borderId="30" fillId="40" fontId="4" numFmtId="164" xfId="0" applyAlignment="1" applyBorder="1" applyFont="1" applyNumberFormat="1">
      <alignment horizontal="center" vertical="center"/>
    </xf>
    <xf borderId="122" fillId="2" fontId="1" numFmtId="0" xfId="0" applyAlignment="1" applyBorder="1" applyFont="1">
      <alignment vertical="bottom"/>
    </xf>
    <xf borderId="43" fillId="2" fontId="1" numFmtId="0" xfId="0" applyAlignment="1" applyBorder="1" applyFont="1">
      <alignment vertical="bottom"/>
    </xf>
    <xf borderId="43" fillId="2" fontId="15" numFmtId="49" xfId="0" applyAlignment="1" applyBorder="1" applyFont="1" applyNumberFormat="1">
      <alignment vertical="bottom"/>
    </xf>
    <xf borderId="120" fillId="2" fontId="15" numFmtId="164" xfId="0" applyAlignment="1" applyBorder="1" applyFont="1" applyNumberFormat="1">
      <alignment vertical="center"/>
    </xf>
    <xf borderId="26" fillId="2" fontId="15" numFmtId="49" xfId="0" applyAlignment="1" applyBorder="1" applyFont="1" applyNumberFormat="1">
      <alignment horizontal="left" vertical="center"/>
    </xf>
    <xf borderId="30" fillId="41" fontId="4" numFmtId="49" xfId="0" applyAlignment="1" applyBorder="1" applyFill="1" applyFont="1" applyNumberFormat="1">
      <alignment horizontal="center" vertical="center"/>
    </xf>
    <xf borderId="30" fillId="41" fontId="4" numFmtId="49" xfId="0" applyAlignment="1" applyBorder="1" applyFont="1" applyNumberFormat="1">
      <alignment horizontal="center" shrinkToFit="0" vertical="center" wrapText="1"/>
    </xf>
    <xf borderId="30" fillId="41" fontId="4" numFmtId="164" xfId="0" applyAlignment="1" applyBorder="1" applyFont="1" applyNumberFormat="1">
      <alignment horizontal="center" vertical="center"/>
    </xf>
    <xf borderId="31" fillId="40" fontId="22" numFmtId="49" xfId="0" applyAlignment="1" applyBorder="1" applyFont="1" applyNumberFormat="1">
      <alignment horizontal="right" vertical="bottom"/>
    </xf>
    <xf borderId="30" fillId="40" fontId="4" numFmtId="1" xfId="0" applyAlignment="1" applyBorder="1" applyFont="1" applyNumberFormat="1">
      <alignment horizontal="center" vertical="center"/>
    </xf>
    <xf borderId="30" fillId="40" fontId="4" numFmtId="1" xfId="0" applyAlignment="1" applyBorder="1" applyFont="1" applyNumberFormat="1">
      <alignment horizontal="center" shrinkToFit="0" vertical="center" wrapText="1"/>
    </xf>
    <xf borderId="30" fillId="40" fontId="4" numFmtId="0" xfId="0" applyAlignment="1" applyBorder="1" applyFont="1">
      <alignment horizontal="center" vertical="center"/>
    </xf>
    <xf borderId="179" fillId="2" fontId="1" numFmtId="0" xfId="0" applyAlignment="1" applyBorder="1" applyFont="1">
      <alignment vertical="bottom"/>
    </xf>
    <xf borderId="40" fillId="2" fontId="1" numFmtId="164" xfId="0" applyAlignment="1" applyBorder="1" applyFont="1" applyNumberFormat="1">
      <alignment vertical="bottom"/>
    </xf>
    <xf borderId="161" fillId="2" fontId="13" numFmtId="49" xfId="0" applyAlignment="1" applyBorder="1" applyFont="1" applyNumberFormat="1">
      <alignment horizontal="center" shrinkToFit="0" vertical="center" wrapText="1"/>
    </xf>
    <xf borderId="180" fillId="0" fontId="3" numFmtId="0" xfId="0" applyBorder="1" applyFont="1"/>
    <xf borderId="163" fillId="2" fontId="1" numFmtId="0" xfId="0" applyAlignment="1" applyBorder="1" applyFont="1">
      <alignment vertical="bottom"/>
    </xf>
    <xf borderId="20" fillId="2" fontId="13" numFmtId="0" xfId="0" applyAlignment="1" applyBorder="1" applyFont="1">
      <alignment horizontal="center" vertical="center"/>
    </xf>
    <xf borderId="181" fillId="0" fontId="3" numFmtId="0" xfId="0" applyBorder="1" applyFont="1"/>
    <xf borderId="9" fillId="2" fontId="9" numFmtId="0" xfId="0" applyAlignment="1" applyBorder="1" applyFont="1">
      <alignment vertical="bottom"/>
    </xf>
    <xf borderId="19" fillId="2" fontId="9" numFmtId="0" xfId="0" applyAlignment="1" applyBorder="1" applyFont="1">
      <alignment vertical="bottom"/>
    </xf>
    <xf borderId="182" fillId="0" fontId="3" numFmtId="0" xfId="0" applyBorder="1" applyFont="1"/>
    <xf borderId="183" fillId="0" fontId="3" numFmtId="0" xfId="0" applyBorder="1" applyFont="1"/>
    <xf borderId="23" fillId="2" fontId="4" numFmtId="0" xfId="0" applyAlignment="1" applyBorder="1" applyFont="1">
      <alignment horizontal="center" vertical="center"/>
    </xf>
    <xf borderId="23" fillId="2" fontId="9" numFmtId="49" xfId="0" applyAlignment="1" applyBorder="1" applyFont="1" applyNumberFormat="1">
      <alignment vertical="bottom"/>
    </xf>
    <xf borderId="23" fillId="2" fontId="9" numFmtId="0" xfId="0" applyAlignment="1" applyBorder="1" applyFont="1">
      <alignment vertical="bottom"/>
    </xf>
    <xf borderId="46" fillId="2" fontId="9" numFmtId="0" xfId="0" applyAlignment="1" applyBorder="1" applyFont="1">
      <alignment vertical="bottom"/>
    </xf>
    <xf borderId="184" fillId="2" fontId="4" numFmtId="49" xfId="0" applyAlignment="1" applyBorder="1" applyFont="1" applyNumberFormat="1">
      <alignment horizontal="center" vertical="center"/>
    </xf>
    <xf borderId="185" fillId="0" fontId="3" numFmtId="0" xfId="0" applyBorder="1" applyFont="1"/>
    <xf borderId="186" fillId="0" fontId="3" numFmtId="0" xfId="0" applyBorder="1" applyFont="1"/>
    <xf borderId="187" fillId="3" fontId="12" numFmtId="49" xfId="0" applyAlignment="1" applyBorder="1" applyFont="1" applyNumberFormat="1">
      <alignment horizontal="center" vertical="center"/>
    </xf>
    <xf borderId="188" fillId="3" fontId="4" numFmtId="0" xfId="0" applyAlignment="1" applyBorder="1" applyFont="1">
      <alignment horizontal="center" vertical="bottom"/>
    </xf>
    <xf borderId="189" fillId="3" fontId="4" numFmtId="0" xfId="0" applyAlignment="1" applyBorder="1" applyFont="1">
      <alignment horizontal="center" vertical="bottom"/>
    </xf>
    <xf borderId="187" fillId="2" fontId="9" numFmtId="49" xfId="0" applyAlignment="1" applyBorder="1" applyFont="1" applyNumberFormat="1">
      <alignment horizontal="left" vertical="center"/>
    </xf>
    <xf borderId="188" fillId="2" fontId="9" numFmtId="49" xfId="0" applyAlignment="1" applyBorder="1" applyFont="1" applyNumberFormat="1">
      <alignment horizontal="center" vertical="center"/>
    </xf>
    <xf borderId="188" fillId="2" fontId="9" numFmtId="0" xfId="0" applyAlignment="1" applyBorder="1" applyFont="1">
      <alignment horizontal="center" vertical="center"/>
    </xf>
    <xf borderId="189" fillId="2" fontId="9" numFmtId="0" xfId="0" applyAlignment="1" applyBorder="1" applyFont="1">
      <alignment horizontal="center" vertical="center"/>
    </xf>
    <xf borderId="189" fillId="2" fontId="9" numFmtId="49" xfId="0" applyAlignment="1" applyBorder="1" applyFont="1" applyNumberFormat="1">
      <alignment horizontal="center" vertical="center"/>
    </xf>
    <xf borderId="190" fillId="2" fontId="9" numFmtId="49" xfId="0" applyAlignment="1" applyBorder="1" applyFont="1" applyNumberFormat="1">
      <alignment vertical="top"/>
    </xf>
    <xf borderId="191" fillId="2" fontId="42" numFmtId="0" xfId="0" applyAlignment="1" applyBorder="1" applyFont="1">
      <alignment horizontal="center" vertical="bottom"/>
    </xf>
    <xf borderId="192" fillId="2" fontId="42" numFmtId="0" xfId="0" applyAlignment="1" applyBorder="1" applyFont="1">
      <alignment horizontal="center" vertical="bottom"/>
    </xf>
    <xf borderId="193" fillId="2" fontId="9" numFmtId="49" xfId="0" applyAlignment="1" applyBorder="1" applyFont="1" applyNumberFormat="1">
      <alignment vertical="top"/>
    </xf>
    <xf borderId="194" fillId="2" fontId="42" numFmtId="0" xfId="0" applyAlignment="1" applyBorder="1" applyFont="1">
      <alignment horizontal="center" vertical="bottom"/>
    </xf>
    <xf borderId="194" fillId="2" fontId="9" numFmtId="49" xfId="0" applyAlignment="1" applyBorder="1" applyFont="1" applyNumberFormat="1">
      <alignment vertical="top"/>
    </xf>
    <xf borderId="195" fillId="2" fontId="42" numFmtId="0" xfId="0" applyAlignment="1" applyBorder="1" applyFont="1">
      <alignment horizontal="center" vertical="bottom"/>
    </xf>
    <xf borderId="196" fillId="3" fontId="4" numFmtId="49" xfId="0" applyAlignment="1" applyBorder="1" applyFont="1" applyNumberFormat="1">
      <alignment horizontal="center" shrinkToFit="0" vertical="center" wrapText="1"/>
    </xf>
    <xf borderId="197" fillId="0" fontId="3" numFmtId="0" xfId="0" applyBorder="1" applyFont="1"/>
    <xf borderId="198" fillId="0" fontId="3" numFmtId="0" xfId="0" applyBorder="1" applyFont="1"/>
    <xf borderId="199" fillId="0" fontId="3" numFmtId="0" xfId="0" applyBorder="1" applyFont="1"/>
    <xf borderId="200" fillId="0" fontId="3" numFmtId="0" xfId="0" applyBorder="1" applyFont="1"/>
    <xf borderId="201" fillId="0" fontId="3" numFmtId="0" xfId="0" applyBorder="1" applyFont="1"/>
    <xf borderId="187" fillId="3" fontId="4" numFmtId="49" xfId="0" applyAlignment="1" applyBorder="1" applyFont="1" applyNumberFormat="1">
      <alignment horizontal="center" vertical="center"/>
    </xf>
    <xf borderId="188" fillId="3" fontId="4" numFmtId="0" xfId="0" applyAlignment="1" applyBorder="1" applyFont="1">
      <alignment horizontal="center" vertical="center"/>
    </xf>
    <xf borderId="189" fillId="3" fontId="4" numFmtId="0" xfId="0" applyAlignment="1" applyBorder="1" applyFont="1">
      <alignment horizontal="center" vertical="center"/>
    </xf>
    <xf borderId="188" fillId="2" fontId="9" numFmtId="49" xfId="0" applyAlignment="1" applyBorder="1" applyFont="1" applyNumberFormat="1">
      <alignment horizontal="left" vertical="center"/>
    </xf>
    <xf borderId="188" fillId="2" fontId="9" numFmtId="0" xfId="0" applyAlignment="1" applyBorder="1" applyFont="1">
      <alignment horizontal="left" vertical="center"/>
    </xf>
    <xf borderId="189" fillId="2" fontId="9" numFmtId="0" xfId="0" applyAlignment="1" applyBorder="1" applyFont="1">
      <alignment horizontal="left" vertical="center"/>
    </xf>
    <xf borderId="189" fillId="2" fontId="9" numFmtId="49" xfId="0" applyAlignment="1" applyBorder="1" applyFont="1" applyNumberFormat="1">
      <alignment horizontal="left" vertical="center"/>
    </xf>
    <xf borderId="202" fillId="2" fontId="9" numFmtId="49" xfId="0" applyAlignment="1" applyBorder="1" applyFont="1" applyNumberFormat="1">
      <alignment horizontal="left" vertical="center"/>
    </xf>
    <xf borderId="203" fillId="2" fontId="9" numFmtId="0" xfId="0" applyAlignment="1" applyBorder="1" applyFont="1">
      <alignment horizontal="left" vertical="center"/>
    </xf>
    <xf borderId="204" fillId="2" fontId="9" numFmtId="0" xfId="0" applyAlignment="1" applyBorder="1" applyFont="1">
      <alignment horizontal="left" vertical="center"/>
    </xf>
    <xf borderId="205" fillId="0" fontId="3" numFmtId="0" xfId="0" applyBorder="1" applyFont="1"/>
    <xf borderId="206" fillId="0" fontId="3" numFmtId="0" xfId="0" applyBorder="1" applyFont="1"/>
    <xf borderId="207" fillId="0" fontId="3" numFmtId="0" xfId="0" applyBorder="1" applyFont="1"/>
    <xf borderId="208" fillId="0" fontId="3" numFmtId="0" xfId="0" applyBorder="1" applyFont="1"/>
    <xf borderId="209" fillId="0" fontId="3" numFmtId="0" xfId="0" applyBorder="1" applyFont="1"/>
    <xf borderId="210" fillId="0" fontId="3" numFmtId="0" xfId="0" applyBorder="1" applyFont="1"/>
    <xf borderId="211" fillId="2" fontId="1" numFmtId="0" xfId="0" applyAlignment="1" applyBorder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2.jp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5.jp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4.png"/><Relationship Id="rId2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190500</xdr:colOff>
      <xdr:row>12</xdr:row>
      <xdr:rowOff>19050</xdr:rowOff>
    </xdr:from>
    <xdr:ext cx="3028950" cy="1800225"/>
    <xdr:pic>
      <xdr:nvPicPr>
        <xdr:cNvPr descr="image1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13</xdr:col>
      <xdr:colOff>1143000</xdr:colOff>
      <xdr:row>2</xdr:row>
      <xdr:rowOff>381000</xdr:rowOff>
    </xdr:from>
    <xdr:ext cx="4391025" cy="2933700"/>
    <xdr:pic>
      <xdr:nvPicPr>
        <xdr:cNvPr descr="image2.png"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1438275</xdr:colOff>
      <xdr:row>2</xdr:row>
      <xdr:rowOff>0</xdr:rowOff>
    </xdr:from>
    <xdr:ext cx="5305425" cy="3343275"/>
    <xdr:pic>
      <xdr:nvPicPr>
        <xdr:cNvPr descr="image3.jpg" id="0" name="image2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15</xdr:col>
      <xdr:colOff>133350</xdr:colOff>
      <xdr:row>1</xdr:row>
      <xdr:rowOff>476250</xdr:rowOff>
    </xdr:from>
    <xdr:ext cx="4171950" cy="1285875"/>
    <xdr:grpSp>
      <xdr:nvGrpSpPr>
        <xdr:cNvPr id="2" name="Shape 2"/>
        <xdr:cNvGrpSpPr/>
      </xdr:nvGrpSpPr>
      <xdr:grpSpPr>
        <a:xfrm>
          <a:off x="3260025" y="3137063"/>
          <a:ext cx="4171950" cy="1285875"/>
          <a:chOff x="3260025" y="3137063"/>
          <a:chExt cx="4171950" cy="1285875"/>
        </a:xfrm>
      </xdr:grpSpPr>
      <xdr:grpSp>
        <xdr:nvGrpSpPr>
          <xdr:cNvPr id="3" name="Shape 3"/>
          <xdr:cNvGrpSpPr/>
        </xdr:nvGrpSpPr>
        <xdr:grpSpPr>
          <a:xfrm>
            <a:off x="3260025" y="3137063"/>
            <a:ext cx="4171950" cy="1285875"/>
            <a:chOff x="-19050" y="0"/>
            <a:chExt cx="4171950" cy="1285875"/>
          </a:xfrm>
        </xdr:grpSpPr>
        <xdr:sp>
          <xdr:nvSpPr>
            <xdr:cNvPr id="4" name="Shape 4"/>
            <xdr:cNvSpPr/>
          </xdr:nvSpPr>
          <xdr:spPr>
            <a:xfrm>
              <a:off x="-19050" y="0"/>
              <a:ext cx="4171950" cy="128587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pic>
          <xdr:nvPicPr>
            <xdr:cNvPr descr="Shape 5" id="5" name="Shape 5"/>
            <xdr:cNvPicPr preferRelativeResize="0"/>
          </xdr:nvPicPr>
          <xdr:blipFill rotWithShape="1">
            <a:blip r:embed="rId1">
              <a:alphaModFix/>
            </a:blip>
            <a:srcRect b="27271" l="0" r="0" t="27271"/>
            <a:stretch/>
          </xdr:blipFill>
          <xdr:spPr>
            <a:xfrm>
              <a:off x="1012731" y="0"/>
              <a:ext cx="2108388" cy="1285875"/>
            </a:xfrm>
            <a:prstGeom prst="rect">
              <a:avLst/>
            </a:prstGeom>
            <a:noFill/>
            <a:ln>
              <a:noFill/>
            </a:ln>
          </xdr:spPr>
        </xdr:pic>
        <xdr:sp>
          <xdr:nvSpPr>
            <xdr:cNvPr id="6" name="Shape 6"/>
            <xdr:cNvSpPr txBox="1"/>
          </xdr:nvSpPr>
          <xdr:spPr>
            <a:xfrm>
              <a:off x="-19050" y="38594"/>
              <a:ext cx="4171950" cy="373998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t" bIns="76200" lIns="76200" spcFirstLastPara="1" rIns="76200" wrap="square" tIns="76200">
              <a:sp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FFFFFF"/>
                </a:buClr>
                <a:buSzPts val="1200"/>
                <a:buFont typeface="Arial"/>
                <a:buNone/>
              </a:pPr>
              <a:r>
                <a:rPr b="0" i="0" lang="en-US" sz="1200" u="none" cap="none" strike="noStrike">
                  <a:solidFill>
                    <a:srgbClr val="FFFFFF"/>
                  </a:solidFill>
                  <a:latin typeface="Arial"/>
                  <a:ea typeface="Arial"/>
                  <a:cs typeface="Arial"/>
                  <a:sym typeface="Arial"/>
                </a:rPr>
                <a:t>Caption</a:t>
              </a:r>
              <a:endParaRPr sz="1400"/>
            </a:p>
          </xdr:txBody>
        </xdr:sp>
      </xdr:grpSp>
    </xdr:grp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1781175</xdr:colOff>
      <xdr:row>0</xdr:row>
      <xdr:rowOff>0</xdr:rowOff>
    </xdr:from>
    <xdr:ext cx="1123950" cy="1123950"/>
    <xdr:pic>
      <xdr:nvPicPr>
        <xdr:cNvPr descr="image4.png"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</xdr:row>
      <xdr:rowOff>590550</xdr:rowOff>
    </xdr:from>
    <xdr:ext cx="1905000" cy="1352550"/>
    <xdr:pic>
      <xdr:nvPicPr>
        <xdr:cNvPr descr="image2.png" id="0" name="image3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ibexholds.com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40" Type="http://schemas.openxmlformats.org/officeDocument/2006/relationships/hyperlink" Target="https://www.ibexholds.com/collections/tufa-garden/products/tufa-garden-twins-giga-2-pu" TargetMode="External"/><Relationship Id="rId42" Type="http://schemas.openxmlformats.org/officeDocument/2006/relationships/hyperlink" Target="https://www.ibexholds.com/collections/tufa-garden/products/tufa-garden-medium-screw-on-pu" TargetMode="External"/><Relationship Id="rId41" Type="http://schemas.openxmlformats.org/officeDocument/2006/relationships/hyperlink" Target="https://www.ibexholds.com/collections/tufa-garden/products/tufa-garden-twins-x-large-pu" TargetMode="External"/><Relationship Id="rId44" Type="http://schemas.openxmlformats.org/officeDocument/2006/relationships/hyperlink" Target="https://www.ibexholds.com/collections/matala/products/alpha-jugs-large-pu" TargetMode="External"/><Relationship Id="rId43" Type="http://schemas.openxmlformats.org/officeDocument/2006/relationships/hyperlink" Target="https://www.ibexholds.com/collections/matala" TargetMode="External"/><Relationship Id="rId46" Type="http://schemas.openxmlformats.org/officeDocument/2006/relationships/hyperlink" Target="https://www.ibexholds.com/collections/matala/products/copy-of-alpha-crack-negative-pu" TargetMode="External"/><Relationship Id="rId45" Type="http://schemas.openxmlformats.org/officeDocument/2006/relationships/hyperlink" Target="http://www.ibexholds.com/collections/jugs/products/super-jug" TargetMode="External"/><Relationship Id="rId107" Type="http://schemas.openxmlformats.org/officeDocument/2006/relationships/hyperlink" Target="https://www.ibexholds.com/collections/animals/products/animals-large-pu" TargetMode="External"/><Relationship Id="rId106" Type="http://schemas.openxmlformats.org/officeDocument/2006/relationships/hyperlink" Target="https://www.ibexholds.com/collections/animals" TargetMode="External"/><Relationship Id="rId105" Type="http://schemas.openxmlformats.org/officeDocument/2006/relationships/hyperlink" Target="https://ibexholds.com/products/roof-jugs-giga-iii-ube7785?_pos=1&amp;_sid=79f616252&amp;_ss=r" TargetMode="External"/><Relationship Id="rId104" Type="http://schemas.openxmlformats.org/officeDocument/2006/relationships/hyperlink" Target="https://ibexholds.com/products/roof-jugs-x-large-ii-ube7771?_pos=1&amp;_sid=513ce99a9&amp;_ss=r" TargetMode="External"/><Relationship Id="rId109" Type="http://schemas.openxmlformats.org/officeDocument/2006/relationships/hyperlink" Target="https://ibexholds.com/products/alphabet-jugs-l-iii-uan7855?_pos=1&amp;_sid=b3e281ec3&amp;_ss=r" TargetMode="External"/><Relationship Id="rId108" Type="http://schemas.openxmlformats.org/officeDocument/2006/relationships/hyperlink" Target="https://www.ibexholds.com/collections/animals/products/animals-medium-pu" TargetMode="External"/><Relationship Id="rId48" Type="http://schemas.openxmlformats.org/officeDocument/2006/relationships/hyperlink" Target="https://www.ibexholds.com/products/alpha-giga-jug-2-pu?_pos=1&amp;_sid=afd4bbf24&amp;_ss=r" TargetMode="External"/><Relationship Id="rId47" Type="http://schemas.openxmlformats.org/officeDocument/2006/relationships/hyperlink" Target="https://www.ibexholds.com/products/alpha-giga-jug-1-pu" TargetMode="External"/><Relationship Id="rId49" Type="http://schemas.openxmlformats.org/officeDocument/2006/relationships/hyperlink" Target="https://www.ibexholds.com/products/copy-of-alpha-crack-positive-pu?_pos=1&amp;_sid=5f193c031&amp;_ss=r" TargetMode="External"/><Relationship Id="rId103" Type="http://schemas.openxmlformats.org/officeDocument/2006/relationships/hyperlink" Target="https://ibexholds.com/products/roof-jugs-xx-large-i-ube7709?_pos=1&amp;_sid=cf26a32cc&amp;_ss=r" TargetMode="External"/><Relationship Id="rId102" Type="http://schemas.openxmlformats.org/officeDocument/2006/relationships/hyperlink" Target="https://ibexholds.com/products/pockets-giga-i-ube7708?_pos=1&amp;_sid=53b85b5af&amp;_ss=r" TargetMode="External"/><Relationship Id="rId101" Type="http://schemas.openxmlformats.org/officeDocument/2006/relationships/hyperlink" Target="https://ibexholds.com/products/beta-roof-jugs-giga-ii-ube7707?_pos=1&amp;_sid=fdb09044b&amp;_ss=r" TargetMode="External"/><Relationship Id="rId100" Type="http://schemas.openxmlformats.org/officeDocument/2006/relationships/hyperlink" Target="https://ibexholds.com/products/f-tholds-small-i-ube7676?_pos=1&amp;_sid=e14d7c2b2&amp;_ss=r" TargetMode="External"/><Relationship Id="rId31" Type="http://schemas.openxmlformats.org/officeDocument/2006/relationships/hyperlink" Target="https://www.ibexholds.com/collections/nisyros/products/nisyros-twin-blockers-giga-pu" TargetMode="External"/><Relationship Id="rId30" Type="http://schemas.openxmlformats.org/officeDocument/2006/relationships/hyperlink" Target="https://www.ibexholds.com/collections/nisyros/products/nisyros-blockers-medium-4-1-pu" TargetMode="External"/><Relationship Id="rId33" Type="http://schemas.openxmlformats.org/officeDocument/2006/relationships/hyperlink" Target="https://www.ibexholds.com/collections/nisyros/products/nisyros-pockets-large-pu" TargetMode="External"/><Relationship Id="rId32" Type="http://schemas.openxmlformats.org/officeDocument/2006/relationships/hyperlink" Target="https://www.ibexholds.com/collections/nisyros/products/nisyros-pockets-small-pu" TargetMode="External"/><Relationship Id="rId35" Type="http://schemas.openxmlformats.org/officeDocument/2006/relationships/hyperlink" Target="https://www.ibexholds.com/collections/nisyros/products/nisyros-crimps-small-pu" TargetMode="External"/><Relationship Id="rId34" Type="http://schemas.openxmlformats.org/officeDocument/2006/relationships/hyperlink" Target="https://www.ibexholds.com/collections/nisyros/products/nisyros-pockets-x-large-pu" TargetMode="External"/><Relationship Id="rId37" Type="http://schemas.openxmlformats.org/officeDocument/2006/relationships/hyperlink" Target="https://www.ibexholds.com/collections/nisyros/products/nisyros-jibs-xs-screw-on-pu" TargetMode="External"/><Relationship Id="rId36" Type="http://schemas.openxmlformats.org/officeDocument/2006/relationships/hyperlink" Target="https://www.ibexholds.com/collections/nisyros/products/nisyros-plates-large-screw-on-pu" TargetMode="External"/><Relationship Id="rId39" Type="http://schemas.openxmlformats.org/officeDocument/2006/relationships/hyperlink" Target="https://www.ibexholds.com/collections/tufa-garden/products/tufa-garden-twins-giga-1-pu" TargetMode="External"/><Relationship Id="rId38" Type="http://schemas.openxmlformats.org/officeDocument/2006/relationships/hyperlink" Target="https://www.ibexholds.com/collections/tufa-garden/products/tufa-garden-giga-1-pu" TargetMode="External"/><Relationship Id="rId20" Type="http://schemas.openxmlformats.org/officeDocument/2006/relationships/hyperlink" Target="https://www.ibexholds.com/collections/edges/products/nisyros-edges-large?variant=19387150172230" TargetMode="External"/><Relationship Id="rId22" Type="http://schemas.openxmlformats.org/officeDocument/2006/relationships/hyperlink" Target="https://www.ibexholds.com/products/nisyros-edges-mega-2?_pos=1&amp;_sid=f1ab5f4fa&amp;_ss=r" TargetMode="External"/><Relationship Id="rId21" Type="http://schemas.openxmlformats.org/officeDocument/2006/relationships/hyperlink" Target="https://www.ibexholds.com/collections/dual-texture/products/nisyros-edges-mega-1" TargetMode="External"/><Relationship Id="rId24" Type="http://schemas.openxmlformats.org/officeDocument/2006/relationships/hyperlink" Target="https://www.ibexholds.com/collections/dual-texture/products/nisyros-twin-edges-xx-large" TargetMode="External"/><Relationship Id="rId23" Type="http://schemas.openxmlformats.org/officeDocument/2006/relationships/hyperlink" Target="https://www.ibexholds.com/collections/dual-texture/products/nisyros-edges-mega-3" TargetMode="External"/><Relationship Id="rId129" Type="http://schemas.openxmlformats.org/officeDocument/2006/relationships/hyperlink" Target="https://www.ibexholds.com/products/alpha-pinches-large?_pos=1&amp;_sid=ce206e6d0&amp;_ss=r" TargetMode="External"/><Relationship Id="rId128" Type="http://schemas.openxmlformats.org/officeDocument/2006/relationships/hyperlink" Target="https://www.ibexholds.com/collections/matala/products/alpha-pinches-medium" TargetMode="External"/><Relationship Id="rId127" Type="http://schemas.openxmlformats.org/officeDocument/2006/relationships/hyperlink" Target="https://www.ibexholds.com/collections/footholds/products/alpha-pinches-footholds-x-small" TargetMode="External"/><Relationship Id="rId126" Type="http://schemas.openxmlformats.org/officeDocument/2006/relationships/hyperlink" Target="https://www.ibexholds.com/collections/jugs/products/alpha-jugs-xx-large" TargetMode="External"/><Relationship Id="rId26" Type="http://schemas.openxmlformats.org/officeDocument/2006/relationships/hyperlink" Target="https://www.ibexholds.com/collections/dual-texture/products/nisyros-incut-x-large" TargetMode="External"/><Relationship Id="rId121" Type="http://schemas.openxmlformats.org/officeDocument/2006/relationships/hyperlink" Target="https://www.ibexholds.com/collections/matala/products/alpha-medium-jugs-10" TargetMode="External"/><Relationship Id="rId25" Type="http://schemas.openxmlformats.org/officeDocument/2006/relationships/hyperlink" Target="https://www.ibexholds.com/collections/dual-texture/products/nisyros-twin-edges-incuts-large" TargetMode="External"/><Relationship Id="rId120" Type="http://schemas.openxmlformats.org/officeDocument/2006/relationships/hyperlink" Target="https://www.ibexholds.com/collections/jugs/products/alpha-small-jugs-10" TargetMode="External"/><Relationship Id="rId28" Type="http://schemas.openxmlformats.org/officeDocument/2006/relationships/hyperlink" Target="https://www.ibexholds.com/collections/nisyros/products/nisyros-footholds-lead-xs-pu" TargetMode="External"/><Relationship Id="rId27" Type="http://schemas.openxmlformats.org/officeDocument/2006/relationships/hyperlink" Target="https://www.ibexholds.com/collections/footholds/products/nisyros-footholds-xs?variant=19387345633350" TargetMode="External"/><Relationship Id="rId125" Type="http://schemas.openxmlformats.org/officeDocument/2006/relationships/hyperlink" Target="http://www.ibexholds.com/products/super-jug-pe" TargetMode="External"/><Relationship Id="rId29" Type="http://schemas.openxmlformats.org/officeDocument/2006/relationships/hyperlink" Target="https://www.ibexholds.com/collections/nisyros/products/nisyros-nails-xs-10-1" TargetMode="External"/><Relationship Id="rId124" Type="http://schemas.openxmlformats.org/officeDocument/2006/relationships/hyperlink" Target="https://www.ibexholds.com/collections/jugs/products/alpha-open-hand-jugs-x-large" TargetMode="External"/><Relationship Id="rId123" Type="http://schemas.openxmlformats.org/officeDocument/2006/relationships/hyperlink" Target="https://www.ibexholds.com/collections/matala/products/alpha-x-large-roof" TargetMode="External"/><Relationship Id="rId122" Type="http://schemas.openxmlformats.org/officeDocument/2006/relationships/hyperlink" Target="https://www.ibexholds.com/collections/jugs/products/alpha-large-jugs-10" TargetMode="External"/><Relationship Id="rId95" Type="http://schemas.openxmlformats.org/officeDocument/2006/relationships/hyperlink" Target="https://ibexholds.com/products/beta-f-tholds-medium-i-ube7364?_pos=1&amp;_sid=1f6761e3f&amp;_ss=r" TargetMode="External"/><Relationship Id="rId94" Type="http://schemas.openxmlformats.org/officeDocument/2006/relationships/hyperlink" Target="https://ibexholds.com/products/beta-roof-jugs-x-large-ube7377?_pos=1&amp;_sid=f56a092d1&amp;_ss=r" TargetMode="External"/><Relationship Id="rId97" Type="http://schemas.openxmlformats.org/officeDocument/2006/relationships/hyperlink" Target="https://ibexholds.com/products/beta-pinches-x-large-i-ube7672?_pos=1&amp;_sid=5c19b9c30&amp;_ss=r" TargetMode="External"/><Relationship Id="rId96" Type="http://schemas.openxmlformats.org/officeDocument/2006/relationships/hyperlink" Target="https://ibexholds.com/products/betajugs-giga-i-ube7665?_pos=3&amp;_sid=ffef2694d&amp;_ss=r" TargetMode="External"/><Relationship Id="rId11" Type="http://schemas.openxmlformats.org/officeDocument/2006/relationships/hyperlink" Target="https://www.ibexholds.com/collections/nisyros/products/copy-of-nisyros-giga-2" TargetMode="External"/><Relationship Id="rId99" Type="http://schemas.openxmlformats.org/officeDocument/2006/relationships/hyperlink" Target="https://ibexholds.com/products/beta-pinches-x-large-iii-ube7675?_pos=1&amp;_sid=5121ae3eb&amp;_ss=r" TargetMode="External"/><Relationship Id="rId10" Type="http://schemas.openxmlformats.org/officeDocument/2006/relationships/hyperlink" Target="https://www.ibexholds.com/collections/nisyros/products/nisyros-giga-1" TargetMode="External"/><Relationship Id="rId98" Type="http://schemas.openxmlformats.org/officeDocument/2006/relationships/hyperlink" Target="https://ibexholds.com/products/beta-pinches-x-large-ii-ube7674?_pos=1&amp;_sid=98e8bae0a&amp;_ss=r" TargetMode="External"/><Relationship Id="rId13" Type="http://schemas.openxmlformats.org/officeDocument/2006/relationships/hyperlink" Target="https://www.ibexholds.com/collections/dual-texture/products/nisyros-giga-4" TargetMode="External"/><Relationship Id="rId12" Type="http://schemas.openxmlformats.org/officeDocument/2006/relationships/hyperlink" Target="https://www.ibexholds.com/collections/dual-texture/products/nisyros-giga-3" TargetMode="External"/><Relationship Id="rId91" Type="http://schemas.openxmlformats.org/officeDocument/2006/relationships/hyperlink" Target="https://ibexholds.com/products/beta-roof-jugs-mega-i-ube7335?_pos=1&amp;_sid=9cde091f7&amp;_ss=r" TargetMode="External"/><Relationship Id="rId90" Type="http://schemas.openxmlformats.org/officeDocument/2006/relationships/hyperlink" Target="https://ibexholds.com/products/beta-pinches-mega-i-ube7328-1?_pos=1&amp;_sid=efc5d3386&amp;_ss=r" TargetMode="External"/><Relationship Id="rId93" Type="http://schemas.openxmlformats.org/officeDocument/2006/relationships/hyperlink" Target="https://ibexholds.com/products/beta-pinches-xx-large-ii-ube7376?_pos=1&amp;_sid=1f777f9a1&amp;_ss=r" TargetMode="External"/><Relationship Id="rId92" Type="http://schemas.openxmlformats.org/officeDocument/2006/relationships/hyperlink" Target="https://ibexholds.com/products/beta-roof-jugs-giga-i-ube7371?_pos=1&amp;_sid=d36b2b015&amp;_ss=r" TargetMode="External"/><Relationship Id="rId118" Type="http://schemas.openxmlformats.org/officeDocument/2006/relationships/hyperlink" Target="https://www.ibexholds.com/collections/training-gear-campus-holds/products/training-balls-20-cm-pu" TargetMode="External"/><Relationship Id="rId117" Type="http://schemas.openxmlformats.org/officeDocument/2006/relationships/hyperlink" Target="http://www.ibexholds.com/collections/training/products/training-balls" TargetMode="External"/><Relationship Id="rId116" Type="http://schemas.openxmlformats.org/officeDocument/2006/relationships/hyperlink" Target="http://www.ibexholds.com/collections/training/products/training-pins" TargetMode="External"/><Relationship Id="rId115" Type="http://schemas.openxmlformats.org/officeDocument/2006/relationships/hyperlink" Target="https://www.ibexholds.com/collections/training-gear-campus-holds/products/1-hemisphere-30-cm-pu" TargetMode="External"/><Relationship Id="rId119" Type="http://schemas.openxmlformats.org/officeDocument/2006/relationships/hyperlink" Target="https://www.ibexholds.com/collections/matala" TargetMode="External"/><Relationship Id="rId15" Type="http://schemas.openxmlformats.org/officeDocument/2006/relationships/hyperlink" Target="https://www.ibexholds.com/collections/edges/products/nisyros-edges-small-bolt-on?variant=19387291041862" TargetMode="External"/><Relationship Id="rId110" Type="http://schemas.openxmlformats.org/officeDocument/2006/relationships/hyperlink" Target="https://ibexholds.com/products/copy-of-numbers-jugs-l-iv-u-7856?_pos=2&amp;_sid=0a189c037&amp;_ss=r" TargetMode="External"/><Relationship Id="rId14" Type="http://schemas.openxmlformats.org/officeDocument/2006/relationships/hyperlink" Target="https://www.ibexholds.com/collections/nisyros/products/nisyros-giga-5" TargetMode="External"/><Relationship Id="rId17" Type="http://schemas.openxmlformats.org/officeDocument/2006/relationships/hyperlink" Target="https://www.ibexholds.com/collections/edges/products/nisyros-edges-medium-1?variant=19387244773446" TargetMode="External"/><Relationship Id="rId16" Type="http://schemas.openxmlformats.org/officeDocument/2006/relationships/hyperlink" Target="https://www.ibexholds.com/collections/edges/products/nisyros-edges-small-screw-on?variant=19387314929734" TargetMode="External"/><Relationship Id="rId19" Type="http://schemas.openxmlformats.org/officeDocument/2006/relationships/hyperlink" Target="https://www.ibexholds.com/collections/nisyros/products/nisyros-edges-medium-3-pu" TargetMode="External"/><Relationship Id="rId114" Type="http://schemas.openxmlformats.org/officeDocument/2006/relationships/hyperlink" Target="http://www.ibexholds.com/collections/training/products/system-campus-hemispheres" TargetMode="External"/><Relationship Id="rId18" Type="http://schemas.openxmlformats.org/officeDocument/2006/relationships/hyperlink" Target="https://www.ibexholds.com/collections/edges/products/nisyros-edges-medium-2?variant=19387193622598" TargetMode="External"/><Relationship Id="rId113" Type="http://schemas.openxmlformats.org/officeDocument/2006/relationships/hyperlink" Target="http://www.ibexholds.com/products/hemisphere-10-cm-pe-pu" TargetMode="External"/><Relationship Id="rId112" Type="http://schemas.openxmlformats.org/officeDocument/2006/relationships/hyperlink" Target="http://www.ibexholds.com/collections/training/products/rockway-training-gear-campus-pu" TargetMode="External"/><Relationship Id="rId111" Type="http://schemas.openxmlformats.org/officeDocument/2006/relationships/hyperlink" Target="https://www.ibexholds.com/collections/training" TargetMode="External"/><Relationship Id="rId84" Type="http://schemas.openxmlformats.org/officeDocument/2006/relationships/hyperlink" Target="https://ibexholds.com/products/alpha-footholds-s-ual7162?_pos=1&amp;_sid=8d53a0562&amp;_ss=r" TargetMode="External"/><Relationship Id="rId83" Type="http://schemas.openxmlformats.org/officeDocument/2006/relationships/hyperlink" Target="https://ibexholds.com/products/alpha-jibs-s-ual7098?_pos=1&amp;_sid=6a7f9452b&amp;_ss=r" TargetMode="External"/><Relationship Id="rId86" Type="http://schemas.openxmlformats.org/officeDocument/2006/relationships/hyperlink" Target="https://ibexholds.com/products/alpha-slopers-xx-large-i-ual7323?_pos=1&amp;_sid=ca3115055&amp;_ss=r" TargetMode="External"/><Relationship Id="rId85" Type="http://schemas.openxmlformats.org/officeDocument/2006/relationships/hyperlink" Target="https://ibexholds.com/products/alpha-jugs-l-ii-ual7199?_pos=1&amp;_sid=67f1f4698&amp;_ss=r" TargetMode="External"/><Relationship Id="rId88" Type="http://schemas.openxmlformats.org/officeDocument/2006/relationships/hyperlink" Target="https://www.ibexholds.com/collections/animals" TargetMode="External"/><Relationship Id="rId150" Type="http://schemas.openxmlformats.org/officeDocument/2006/relationships/hyperlink" Target="https://www.ibexholds.com/collections/jugs/products/droplets-large-jugs" TargetMode="External"/><Relationship Id="rId87" Type="http://schemas.openxmlformats.org/officeDocument/2006/relationships/hyperlink" Target="https://ibexholds.com/products/beta-pinches-mega-i-ube7334?_pos=1&amp;_sid=65e8f373a&amp;_ss=r" TargetMode="External"/><Relationship Id="rId89" Type="http://schemas.openxmlformats.org/officeDocument/2006/relationships/hyperlink" Target="https://ibexholds.com/products/copy-of-alpha-pinch-giga-ual5029?_pos=1&amp;_sid=e2c16b216&amp;_ss=r" TargetMode="External"/><Relationship Id="rId80" Type="http://schemas.openxmlformats.org/officeDocument/2006/relationships/hyperlink" Target="https://ibexholds.com/products/alpha-slopers-xxl-ual7095?_pos=1&amp;_sid=cdd5e6365&amp;_ss=r" TargetMode="External"/><Relationship Id="rId82" Type="http://schemas.openxmlformats.org/officeDocument/2006/relationships/hyperlink" Target="https://ibexholds.com/products/alpha-slopers-large-ual7097?_pos=1&amp;_sid=e0a35c4cc&amp;_ss=r" TargetMode="External"/><Relationship Id="rId81" Type="http://schemas.openxmlformats.org/officeDocument/2006/relationships/hyperlink" Target="https://ibexholds.com/products/alpha-slopers-xl-ual7096?_pos=1&amp;_sid=0e07bf2b5&amp;_ss=r" TargetMode="External"/><Relationship Id="rId1" Type="http://schemas.openxmlformats.org/officeDocument/2006/relationships/hyperlink" Target="https://www.ibexholds.com/collections/nisyros" TargetMode="External"/><Relationship Id="rId2" Type="http://schemas.openxmlformats.org/officeDocument/2006/relationships/hyperlink" Target="https://www.ibexholds.com/collections/nisyros/products/nisyros-jugs-x-large-pu" TargetMode="External"/><Relationship Id="rId3" Type="http://schemas.openxmlformats.org/officeDocument/2006/relationships/hyperlink" Target="https://www.ibexholds.com/collections/pinches/products/nisyros-pinches-medium?variant=19387122352198" TargetMode="External"/><Relationship Id="rId149" Type="http://schemas.openxmlformats.org/officeDocument/2006/relationships/hyperlink" Target="http://www.ibexholds.com/collections/jugs/products/droplets-pe" TargetMode="External"/><Relationship Id="rId4" Type="http://schemas.openxmlformats.org/officeDocument/2006/relationships/hyperlink" Target="https://www.ibexholds.com/collections/nisyros/products/nisyros-pinches-large-pu" TargetMode="External"/><Relationship Id="rId148" Type="http://schemas.openxmlformats.org/officeDocument/2006/relationships/hyperlink" Target="https://www.ibexholds.com/products/matala-footholds-pe?_pos=1&amp;_sid=1d8b37f28&amp;_ss=r" TargetMode="External"/><Relationship Id="rId9" Type="http://schemas.openxmlformats.org/officeDocument/2006/relationships/hyperlink" Target="https://www.ibexholds.com/collections/dual-texture/products/nisyros-sloper-mega" TargetMode="External"/><Relationship Id="rId143" Type="http://schemas.openxmlformats.org/officeDocument/2006/relationships/hyperlink" Target="http://www.ibexholds.com/collections/jugs/products/matala-jugs-large" TargetMode="External"/><Relationship Id="rId142" Type="http://schemas.openxmlformats.org/officeDocument/2006/relationships/hyperlink" Target="http://www.ibexholds.com/collections/jugs/products/matala-jugs-medium" TargetMode="External"/><Relationship Id="rId141" Type="http://schemas.openxmlformats.org/officeDocument/2006/relationships/hyperlink" Target="http://www.ibexholds.com/collections/jugs/products/matala-mini-jugs" TargetMode="External"/><Relationship Id="rId140" Type="http://schemas.openxmlformats.org/officeDocument/2006/relationships/hyperlink" Target="https://ibexholds.com/products/alpha-jugs-xx-l-iii-eal6467?_pos=1&amp;_sid=ff6fe9db7&amp;_ss=r" TargetMode="External"/><Relationship Id="rId5" Type="http://schemas.openxmlformats.org/officeDocument/2006/relationships/hyperlink" Target="https://www.ibexholds.com/collections/pinches/products/nisyros-pinches-x-large?variant=19386991116358" TargetMode="External"/><Relationship Id="rId147" Type="http://schemas.openxmlformats.org/officeDocument/2006/relationships/hyperlink" Target="http://www.ibexholds.com/collections/jugs/products/matala-incuts" TargetMode="External"/><Relationship Id="rId6" Type="http://schemas.openxmlformats.org/officeDocument/2006/relationships/hyperlink" Target="https://www.ibexholds.com/collections/nisyros/products/nisyros-pinches-x-large-2" TargetMode="External"/><Relationship Id="rId146" Type="http://schemas.openxmlformats.org/officeDocument/2006/relationships/hyperlink" Target="http://www.ibexholds.com/collections/slopers/products/slopers-matalas-pe" TargetMode="External"/><Relationship Id="rId7" Type="http://schemas.openxmlformats.org/officeDocument/2006/relationships/hyperlink" Target="https://www.ibexholds.com/collections/slopers/products/nisyros-slopers-x-large?variant=19387094040646" TargetMode="External"/><Relationship Id="rId145" Type="http://schemas.openxmlformats.org/officeDocument/2006/relationships/hyperlink" Target="http://www.ibexholds.com/collections/jugs/products/matala-bombs" TargetMode="External"/><Relationship Id="rId8" Type="http://schemas.openxmlformats.org/officeDocument/2006/relationships/hyperlink" Target="https://www.ibexholds.com/collections/nisyros/products/nisyros-slopers-x-large-pu" TargetMode="External"/><Relationship Id="rId144" Type="http://schemas.openxmlformats.org/officeDocument/2006/relationships/hyperlink" Target="http://www.ibexholds.com/collections/jugs/products/matala-roof-jugs-xl" TargetMode="External"/><Relationship Id="rId73" Type="http://schemas.openxmlformats.org/officeDocument/2006/relationships/hyperlink" Target="https://ibexholds.com/products/alpha-jugs-xl-ii-ual6457?_pos=1&amp;_sid=e24567e23&amp;_ss=r" TargetMode="External"/><Relationship Id="rId72" Type="http://schemas.openxmlformats.org/officeDocument/2006/relationships/hyperlink" Target="https://ibexholds.com/products/alpha-jugs-l-ual6480?_pos=1&amp;_sid=f25b85e6b&amp;_ss=r" TargetMode="External"/><Relationship Id="rId75" Type="http://schemas.openxmlformats.org/officeDocument/2006/relationships/hyperlink" Target="https://ibexholds.com/products/alpha-jug-xxl-ii-ual6458?_pos=1&amp;_sid=2f7abea90&amp;_ss=r" TargetMode="External"/><Relationship Id="rId74" Type="http://schemas.openxmlformats.org/officeDocument/2006/relationships/hyperlink" Target="https://ibexholds.com/products/copy-of-alpha-jugs-xl-iii-eal5038?_pos=1&amp;_sid=b583479cc&amp;_ss=r" TargetMode="External"/><Relationship Id="rId77" Type="http://schemas.openxmlformats.org/officeDocument/2006/relationships/hyperlink" Target="https://ibexholds.com/products/alpha-jugs-xl-iv-ual7671?_pos=1&amp;_sid=edb933583&amp;_ss=r" TargetMode="External"/><Relationship Id="rId76" Type="http://schemas.openxmlformats.org/officeDocument/2006/relationships/hyperlink" Target="https://ibexholds.com/products/alpha-jugs-m-ii-ual7670?_pos=1&amp;_sid=2db7444ed&amp;_ss=r" TargetMode="External"/><Relationship Id="rId79" Type="http://schemas.openxmlformats.org/officeDocument/2006/relationships/hyperlink" Target="https://ibexholds.com/products/alpha-slopers-mega-ual7083?_pos=1&amp;_sid=28b0cdeac&amp;_ss=r" TargetMode="External"/><Relationship Id="rId78" Type="http://schemas.openxmlformats.org/officeDocument/2006/relationships/hyperlink" Target="https://ibexholds.com/products/alpha-slopers-medium-i-ual7673?_pos=1&amp;_sid=e9837a25c&amp;_ss=r" TargetMode="External"/><Relationship Id="rId71" Type="http://schemas.openxmlformats.org/officeDocument/2006/relationships/hyperlink" Target="https://ibexholds.com/products/alpha-jugs-s-ual6455?_pos=1&amp;_sid=f4a962781&amp;_ss=r" TargetMode="External"/><Relationship Id="rId70" Type="http://schemas.openxmlformats.org/officeDocument/2006/relationships/hyperlink" Target="https://ibexholds.com/products/alpha-pocket-xxl-ual6464?_pos=1&amp;_sid=da543b731&amp;_ss=r" TargetMode="External"/><Relationship Id="rId139" Type="http://schemas.openxmlformats.org/officeDocument/2006/relationships/hyperlink" Target="https://ibexholds.com/products/alpha-jugs-xl-i-eal6466?_pos=1&amp;_sid=dd567a3c1&amp;_ss=r" TargetMode="External"/><Relationship Id="rId138" Type="http://schemas.openxmlformats.org/officeDocument/2006/relationships/hyperlink" Target="http://www.ibexholds.com/collections/footholds/products/bigfootholds-pe" TargetMode="External"/><Relationship Id="rId137" Type="http://schemas.openxmlformats.org/officeDocument/2006/relationships/hyperlink" Target="https://www.ibexholds.com/collections/pockets/products/alpha-pocket-large" TargetMode="External"/><Relationship Id="rId132" Type="http://schemas.openxmlformats.org/officeDocument/2006/relationships/hyperlink" Target="https://www.ibexholds.com/collections/edges/products/edges-slopers-mega" TargetMode="External"/><Relationship Id="rId131" Type="http://schemas.openxmlformats.org/officeDocument/2006/relationships/hyperlink" Target="https://www.ibexholds.com/collections/pinches/products/pinches-x-large" TargetMode="External"/><Relationship Id="rId130" Type="http://schemas.openxmlformats.org/officeDocument/2006/relationships/hyperlink" Target="http://www.ibexholds.com/collections/pinches/products/alien-pinches" TargetMode="External"/><Relationship Id="rId136" Type="http://schemas.openxmlformats.org/officeDocument/2006/relationships/hyperlink" Target="https://www.ibexholds.com/collections/pockets/products/alpha-pockets-x-large-3" TargetMode="External"/><Relationship Id="rId135" Type="http://schemas.openxmlformats.org/officeDocument/2006/relationships/hyperlink" Target="https://www.ibexholds.com/collections/pockets/products/alpha-pockets-large" TargetMode="External"/><Relationship Id="rId134" Type="http://schemas.openxmlformats.org/officeDocument/2006/relationships/hyperlink" Target="https://www.ibexholds.com/collections/pockets/products/alpha-pockets-medium-10" TargetMode="External"/><Relationship Id="rId133" Type="http://schemas.openxmlformats.org/officeDocument/2006/relationships/hyperlink" Target="https://www.ibexholds.com/products/alpha-edges-crimps-medium" TargetMode="External"/><Relationship Id="rId62" Type="http://schemas.openxmlformats.org/officeDocument/2006/relationships/hyperlink" Target="https://www.ibexholds.com/collections/footholds/products/6b" TargetMode="External"/><Relationship Id="rId61" Type="http://schemas.openxmlformats.org/officeDocument/2006/relationships/hyperlink" Target="http://www.ibexholds.com/collections/footholds/products/footholds-screw-ons" TargetMode="External"/><Relationship Id="rId64" Type="http://schemas.openxmlformats.org/officeDocument/2006/relationships/hyperlink" Target="https://ibexholds.com/products/alpha-pinches-xs-ual6465?_pos=1&amp;_sid=f5979d1e3&amp;_ss=r" TargetMode="External"/><Relationship Id="rId63" Type="http://schemas.openxmlformats.org/officeDocument/2006/relationships/hyperlink" Target="https://www.ibexholds.com/collections/small-50-140-cm3/products/copy-of-lobes-small-footholds" TargetMode="External"/><Relationship Id="rId66" Type="http://schemas.openxmlformats.org/officeDocument/2006/relationships/hyperlink" Target="https://ibexholds.com/products/alpha-pinches-l-ii-6460?_pos=1&amp;_sid=77c8d5d66&amp;_ss=r" TargetMode="External"/><Relationship Id="rId65" Type="http://schemas.openxmlformats.org/officeDocument/2006/relationships/hyperlink" Target="https://ibexholds.com/products/alpha-pinches-m-ual6459?_pos=1&amp;_sid=c3bbc13f1&amp;_ss=r" TargetMode="External"/><Relationship Id="rId68" Type="http://schemas.openxmlformats.org/officeDocument/2006/relationships/hyperlink" Target="https://ibexholds.com/products/alpha-pockets-l-ual6462?_pos=1&amp;_sid=ee091b813&amp;_ss=r" TargetMode="External"/><Relationship Id="rId67" Type="http://schemas.openxmlformats.org/officeDocument/2006/relationships/hyperlink" Target="https://ibexholds.com/products/alpha-edges-crimps-m-ual6461?_pos=1&amp;_sid=fa6aa507c&amp;_ss=r" TargetMode="External"/><Relationship Id="rId60" Type="http://schemas.openxmlformats.org/officeDocument/2006/relationships/hyperlink" Target="http://www.ibexholds.com/collections/jugs/products/honey-handles" TargetMode="External"/><Relationship Id="rId69" Type="http://schemas.openxmlformats.org/officeDocument/2006/relationships/hyperlink" Target="https://ibexholds.com/products/alpha-pockets-xl-ual6463?_pos=1&amp;_sid=bb54b328a&amp;_ss=r" TargetMode="External"/><Relationship Id="rId163" Type="http://schemas.openxmlformats.org/officeDocument/2006/relationships/drawing" Target="../drawings/drawing2.xml"/><Relationship Id="rId162" Type="http://schemas.openxmlformats.org/officeDocument/2006/relationships/hyperlink" Target="https://www.ibexholds.com/products/training-pinches" TargetMode="External"/><Relationship Id="rId51" Type="http://schemas.openxmlformats.org/officeDocument/2006/relationships/hyperlink" Target="https://www.ibexholds.com/collections/matala/products/alpha-pinches-large-pu-1" TargetMode="External"/><Relationship Id="rId50" Type="http://schemas.openxmlformats.org/officeDocument/2006/relationships/hyperlink" Target="https://www.ibexholds.com/products/alpha-crack-negative?_pos=2&amp;_sid=5f193c031&amp;_ss=r" TargetMode="External"/><Relationship Id="rId53" Type="http://schemas.openxmlformats.org/officeDocument/2006/relationships/hyperlink" Target="https://www.ibexholds.com/products/alpha-pinch-giga?_pos=1&amp;_sid=d845ec6b2&amp;_ss=r" TargetMode="External"/><Relationship Id="rId52" Type="http://schemas.openxmlformats.org/officeDocument/2006/relationships/hyperlink" Target="https://www.ibexholds.com/collections/matala/products/alpha-pinches-x-large-pu" TargetMode="External"/><Relationship Id="rId55" Type="http://schemas.openxmlformats.org/officeDocument/2006/relationships/hyperlink" Target="https://www.ibexholds.com/products/copy-of-alpha-edges-slopers-mega-pu?_pos=1&amp;_sid=02846ce5a&amp;_ss=r" TargetMode="External"/><Relationship Id="rId161" Type="http://schemas.openxmlformats.org/officeDocument/2006/relationships/hyperlink" Target="https://www.ibexholds.com/collections/training-gear-campus-holds/products/copy-of-2-hemisphere-25-cm-pe" TargetMode="External"/><Relationship Id="rId54" Type="http://schemas.openxmlformats.org/officeDocument/2006/relationships/hyperlink" Target="https://www.ibexholds.com/products/alpha-edges-slopers-giga?_pos=1&amp;_sid=596181e86&amp;_ss=r" TargetMode="External"/><Relationship Id="rId160" Type="http://schemas.openxmlformats.org/officeDocument/2006/relationships/hyperlink" Target="https://www.ibexholds.com/collections/training-gear-campus-holds/products/2-hemisphere-20-cm-pe" TargetMode="External"/><Relationship Id="rId57" Type="http://schemas.openxmlformats.org/officeDocument/2006/relationships/hyperlink" Target="http://www.ibexholds.com/collections/edges/products/on-the-edge" TargetMode="External"/><Relationship Id="rId56" Type="http://schemas.openxmlformats.org/officeDocument/2006/relationships/hyperlink" Target="http://www.ibexholds.com/collections/edges/products/sweeties" TargetMode="External"/><Relationship Id="rId159" Type="http://schemas.openxmlformats.org/officeDocument/2006/relationships/hyperlink" Target="http://www.ibexholds.com/products/hemisphere-15-cm-pe" TargetMode="External"/><Relationship Id="rId59" Type="http://schemas.openxmlformats.org/officeDocument/2006/relationships/hyperlink" Target="https://www.ibexholds.com/collections/matala/products/alpha-pockets-small" TargetMode="External"/><Relationship Id="rId154" Type="http://schemas.openxmlformats.org/officeDocument/2006/relationships/hyperlink" Target="https://ibexholds.com/products/alphabet-jugs-l-iii-uan7855?_pos=1&amp;_sid=b3e281ec3&amp;_ss=r" TargetMode="External"/><Relationship Id="rId58" Type="http://schemas.openxmlformats.org/officeDocument/2006/relationships/hyperlink" Target="https://www.ibexholds.com/products/caveman-tools-pu?_pos=1&amp;_sid=5d6f11458&amp;_ss=r" TargetMode="External"/><Relationship Id="rId153" Type="http://schemas.openxmlformats.org/officeDocument/2006/relationships/hyperlink" Target="https://www.ibexholds.com/collections/jugs/products/animals-2" TargetMode="External"/><Relationship Id="rId152" Type="http://schemas.openxmlformats.org/officeDocument/2006/relationships/hyperlink" Target="http://www.ibexholds.com/collections/jugs/products/animals-1" TargetMode="External"/><Relationship Id="rId151" Type="http://schemas.openxmlformats.org/officeDocument/2006/relationships/hyperlink" Target="https://www.ibexholds.com/collections/footholds/products/droplets-barefootholds-screw-ons" TargetMode="External"/><Relationship Id="rId158" Type="http://schemas.openxmlformats.org/officeDocument/2006/relationships/hyperlink" Target="http://www.ibexholds.com/products/hemisphere-12-cm-pe" TargetMode="External"/><Relationship Id="rId157" Type="http://schemas.openxmlformats.org/officeDocument/2006/relationships/hyperlink" Target="http://www.ibexholds.com/products/hemisphere-10-cm-pe" TargetMode="External"/><Relationship Id="rId156" Type="http://schemas.openxmlformats.org/officeDocument/2006/relationships/hyperlink" Target="http://www.ibexholds.com/products/hemisphere-8-pe" TargetMode="External"/><Relationship Id="rId155" Type="http://schemas.openxmlformats.org/officeDocument/2006/relationships/hyperlink" Target="https://ibexholds.com/products/numbers-jugs-l-i-7049?_pos=1&amp;_sid=490a0d030&amp;_ss=r" TargetMode="External"/></Relationships>
</file>

<file path=xl/worksheets/_rels/sheet3.xml.rels><?xml version="1.0" encoding="UTF-8" standalone="yes"?><Relationships xmlns="http://schemas.openxmlformats.org/package/2006/relationships"><Relationship Id="rId11" Type="http://schemas.openxmlformats.org/officeDocument/2006/relationships/hyperlink" Target="https://ibexholds.com/products/macros-m4-pockets?_pos=1&amp;_sid=7544f200e&amp;_ss=r" TargetMode="External"/><Relationship Id="rId10" Type="http://schemas.openxmlformats.org/officeDocument/2006/relationships/hyperlink" Target="https://ibexholds.com/products/macros-s4-pockets?_pos=1&amp;_sid=e2d51a34b&amp;_ss=r" TargetMode="External"/><Relationship Id="rId13" Type="http://schemas.openxmlformats.org/officeDocument/2006/relationships/hyperlink" Target="https://ibexholds.com/products/alpha-macros-s5-piches?_pos=1&amp;_sid=a771f60af&amp;_ss=r" TargetMode="External"/><Relationship Id="rId12" Type="http://schemas.openxmlformats.org/officeDocument/2006/relationships/hyperlink" Target="https://ibexholds.com/products/macros-l4-pinches?_pos=1&amp;_sid=5ae94aef8&amp;_ss=r" TargetMode="External"/><Relationship Id="rId15" Type="http://schemas.openxmlformats.org/officeDocument/2006/relationships/hyperlink" Target="https://ibexholds.com/products/alpha-macros-l5-pinches?_pos=1&amp;_sid=b06f8a26e&amp;_ss=r" TargetMode="External"/><Relationship Id="rId14" Type="http://schemas.openxmlformats.org/officeDocument/2006/relationships/hyperlink" Target="https://ibexholds.com/products/alpha-macros-m5-pinches?_pos=1&amp;_sid=32695ad12&amp;_ss=r" TargetMode="External"/><Relationship Id="rId17" Type="http://schemas.openxmlformats.org/officeDocument/2006/relationships/hyperlink" Target="https://ibexholds.com/products/alpha-macros-m3-jugs?_pos=2&amp;_sid=813e00fc4&amp;_ss=r" TargetMode="External"/><Relationship Id="rId16" Type="http://schemas.openxmlformats.org/officeDocument/2006/relationships/hyperlink" Target="https://ibexholds.com/products/alpha-macros-s3-jugs?_pos=1&amp;_sid=b6e012840&amp;_ss=r" TargetMode="External"/><Relationship Id="rId19" Type="http://schemas.openxmlformats.org/officeDocument/2006/relationships/drawing" Target="../drawings/drawing3.xml"/><Relationship Id="rId18" Type="http://schemas.openxmlformats.org/officeDocument/2006/relationships/hyperlink" Target="https://ibexholds.com/products/alpha-macros-l3-jugs?_pos=2&amp;_sid=189de8dfe&amp;_ss=r" TargetMode="External"/><Relationship Id="rId1" Type="http://schemas.openxmlformats.org/officeDocument/2006/relationships/hyperlink" Target="https://ibexholds.com/collections/macros-nisyros-fiberglass-polyester/products/macro-1-2" TargetMode="External"/><Relationship Id="rId2" Type="http://schemas.openxmlformats.org/officeDocument/2006/relationships/hyperlink" Target="https://ibexholds.com/products/macros-m3-jugs?_pos=1&amp;_sid=c231c2570&amp;_ss=r" TargetMode="External"/><Relationship Id="rId3" Type="http://schemas.openxmlformats.org/officeDocument/2006/relationships/hyperlink" Target="https://ibexholds.com/products/macros-l1-edges?_pos=1&amp;_sid=87e1eae68&amp;_ss=r" TargetMode="External"/><Relationship Id="rId4" Type="http://schemas.openxmlformats.org/officeDocument/2006/relationships/hyperlink" Target="https://ibexholds.com/collections/macros-nisyros-fiberglass-polyester/products/macro-s2" TargetMode="External"/><Relationship Id="rId9" Type="http://schemas.openxmlformats.org/officeDocument/2006/relationships/hyperlink" Target="https://ibexholds.com/products/macros-l3-jugs?_pos=1&amp;_sid=189de8dfe&amp;_ss=r" TargetMode="External"/><Relationship Id="rId5" Type="http://schemas.openxmlformats.org/officeDocument/2006/relationships/hyperlink" Target="https://ibexholds.com/products/macros-m2-slopers?_pos=1&amp;_sid=75025eecb&amp;_ss=r" TargetMode="External"/><Relationship Id="rId6" Type="http://schemas.openxmlformats.org/officeDocument/2006/relationships/hyperlink" Target="https://ibexholds.com/products/macros-l2-slopers?_pos=1&amp;_sid=80f03a15a&amp;_ss=r" TargetMode="External"/><Relationship Id="rId7" Type="http://schemas.openxmlformats.org/officeDocument/2006/relationships/hyperlink" Target="https://ibexholds.com/collections/macros-nisyros-fiberglass-polyester/products/macro-s23" TargetMode="External"/><Relationship Id="rId8" Type="http://schemas.openxmlformats.org/officeDocument/2006/relationships/hyperlink" Target="https://ibexholds.com/products/copy-of-macros-s1-edges?_pos=1&amp;_sid=813e00fc4&amp;_ss=r" TargetMode="Externa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5" width="11.38"/>
    <col customWidth="1" min="6" max="6" width="13.13"/>
    <col customWidth="1" min="7" max="7" width="12.13"/>
    <col customWidth="1" min="8" max="8" width="13.0"/>
    <col customWidth="1" min="9" max="10" width="11.38"/>
    <col customWidth="1" min="11" max="11" width="12.38"/>
    <col customWidth="1" min="12" max="12" width="13.13"/>
    <col customWidth="1" min="13" max="13" width="11.63"/>
    <col customWidth="1" min="14" max="15" width="11.38"/>
    <col customWidth="1" min="16" max="16" width="11.0"/>
    <col customWidth="1" min="17" max="17" width="13.38"/>
    <col customWidth="1" min="18" max="18" width="12.5"/>
    <col customWidth="1" min="19" max="34" width="11.38"/>
  </cols>
  <sheetData>
    <row r="1" ht="21.0" customHeight="1">
      <c r="A1" s="1"/>
      <c r="B1" s="2"/>
      <c r="C1" s="2"/>
      <c r="D1" s="2"/>
      <c r="E1" s="2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6"/>
      <c r="T1" s="7"/>
      <c r="U1" s="7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ht="21.0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1"/>
      <c r="S2" s="9"/>
      <c r="T2" s="10"/>
      <c r="U2" s="10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ht="21.0" customHeight="1">
      <c r="A3" s="9"/>
      <c r="B3" s="10"/>
      <c r="C3" s="10"/>
      <c r="D3" s="10"/>
      <c r="E3" s="10"/>
      <c r="F3" s="12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  <c r="S3" s="9"/>
      <c r="T3" s="10"/>
      <c r="U3" s="10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ht="21.0" customHeight="1">
      <c r="A4" s="9"/>
      <c r="B4" s="10"/>
      <c r="C4" s="10"/>
      <c r="D4" s="10"/>
      <c r="E4" s="10"/>
      <c r="F4" s="15"/>
      <c r="R4" s="16"/>
      <c r="S4" s="9"/>
      <c r="T4" s="10"/>
      <c r="U4" s="10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ht="21.0" customHeight="1">
      <c r="A5" s="9"/>
      <c r="B5" s="10"/>
      <c r="C5" s="10"/>
      <c r="D5" s="10"/>
      <c r="E5" s="10"/>
      <c r="F5" s="15"/>
      <c r="R5" s="16"/>
      <c r="S5" s="9"/>
      <c r="T5" s="10"/>
      <c r="U5" s="10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ht="21.0" customHeight="1">
      <c r="A6" s="9"/>
      <c r="B6" s="10"/>
      <c r="C6" s="17"/>
      <c r="D6" s="10"/>
      <c r="E6" s="10"/>
      <c r="F6" s="18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20"/>
      <c r="S6" s="9"/>
      <c r="T6" s="10"/>
      <c r="U6" s="10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ht="21.0" customHeight="1">
      <c r="A7" s="9"/>
      <c r="B7" s="10"/>
      <c r="C7" s="17"/>
      <c r="D7" s="10"/>
      <c r="E7" s="10"/>
      <c r="F7" s="12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4"/>
      <c r="S7" s="9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21"/>
    </row>
    <row r="8" ht="21.0" customHeight="1">
      <c r="A8" s="9"/>
      <c r="B8" s="10"/>
      <c r="C8" s="17"/>
      <c r="D8" s="10"/>
      <c r="E8" s="10"/>
      <c r="F8" s="15"/>
      <c r="R8" s="16"/>
      <c r="S8" s="9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21"/>
    </row>
    <row r="9" ht="21.0" customHeight="1">
      <c r="A9" s="9"/>
      <c r="B9" s="10"/>
      <c r="C9" s="10"/>
      <c r="D9" s="10"/>
      <c r="E9" s="10"/>
      <c r="F9" s="15"/>
      <c r="R9" s="16"/>
      <c r="S9" s="9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21"/>
    </row>
    <row r="10" ht="21.0" customHeight="1">
      <c r="A10" s="9"/>
      <c r="B10" s="10"/>
      <c r="C10" s="10"/>
      <c r="D10" s="10"/>
      <c r="E10" s="10"/>
      <c r="F10" s="15"/>
      <c r="R10" s="16"/>
      <c r="S10" s="9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21"/>
    </row>
    <row r="11" ht="21.0" customHeight="1">
      <c r="A11" s="9"/>
      <c r="B11" s="10"/>
      <c r="C11" s="10"/>
      <c r="D11" s="10"/>
      <c r="E11" s="10"/>
      <c r="F11" s="18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9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21"/>
    </row>
    <row r="12" ht="21.0" customHeight="1">
      <c r="A12" s="9"/>
      <c r="B12" s="10"/>
      <c r="C12" s="10"/>
      <c r="D12" s="10"/>
      <c r="E12" s="17"/>
      <c r="F12" s="22" t="s">
        <v>0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4"/>
      <c r="S12" s="9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21"/>
    </row>
    <row r="13" ht="21.0" customHeight="1">
      <c r="A13" s="9"/>
      <c r="B13" s="10"/>
      <c r="C13" s="10"/>
      <c r="D13" s="10"/>
      <c r="E13" s="17"/>
      <c r="F13" s="25"/>
      <c r="G13" s="25"/>
      <c r="H13" s="25"/>
      <c r="I13" s="17"/>
      <c r="J13" s="17"/>
      <c r="K13" s="26"/>
      <c r="L13" s="26"/>
      <c r="M13" s="26"/>
      <c r="N13" s="17"/>
      <c r="O13" s="17"/>
      <c r="P13" s="26"/>
      <c r="Q13" s="26"/>
      <c r="R13" s="27"/>
      <c r="S13" s="9"/>
      <c r="T13" s="10"/>
      <c r="U13" s="28"/>
      <c r="V13" s="28"/>
      <c r="W13" s="28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21"/>
    </row>
    <row r="14" ht="21.0" customHeight="1">
      <c r="A14" s="9"/>
      <c r="B14" s="10"/>
      <c r="C14" s="10"/>
      <c r="D14" s="10"/>
      <c r="E14" s="29"/>
      <c r="F14" s="30" t="s">
        <v>1</v>
      </c>
      <c r="G14" s="31"/>
      <c r="H14" s="32"/>
      <c r="I14" s="33"/>
      <c r="J14" s="34"/>
      <c r="K14" s="30" t="s">
        <v>2</v>
      </c>
      <c r="L14" s="31"/>
      <c r="M14" s="32"/>
      <c r="N14" s="33"/>
      <c r="O14" s="34"/>
      <c r="P14" s="30" t="s">
        <v>3</v>
      </c>
      <c r="Q14" s="31"/>
      <c r="R14" s="32"/>
      <c r="S14" s="33"/>
      <c r="T14" s="34"/>
      <c r="U14" s="30" t="s">
        <v>4</v>
      </c>
      <c r="V14" s="31"/>
      <c r="W14" s="32"/>
      <c r="X14" s="33"/>
      <c r="Y14" s="10"/>
      <c r="Z14" s="10"/>
      <c r="AA14" s="10"/>
      <c r="AB14" s="10"/>
      <c r="AC14" s="10"/>
      <c r="AD14" s="10"/>
      <c r="AE14" s="10"/>
      <c r="AF14" s="10"/>
      <c r="AG14" s="10"/>
      <c r="AH14" s="21"/>
    </row>
    <row r="15" ht="21.0" customHeight="1">
      <c r="A15" s="9"/>
      <c r="B15" s="10"/>
      <c r="C15" s="10"/>
      <c r="D15" s="10"/>
      <c r="E15" s="34"/>
      <c r="F15" s="35" t="s">
        <v>5</v>
      </c>
      <c r="G15" s="32"/>
      <c r="H15" s="36" t="s">
        <v>6</v>
      </c>
      <c r="I15" s="33"/>
      <c r="J15" s="34"/>
      <c r="K15" s="35" t="s">
        <v>5</v>
      </c>
      <c r="L15" s="32"/>
      <c r="M15" s="36" t="s">
        <v>6</v>
      </c>
      <c r="N15" s="33"/>
      <c r="O15" s="34"/>
      <c r="P15" s="35" t="s">
        <v>5</v>
      </c>
      <c r="Q15" s="32"/>
      <c r="R15" s="36" t="s">
        <v>6</v>
      </c>
      <c r="S15" s="33"/>
      <c r="T15" s="34"/>
      <c r="U15" s="37" t="s">
        <v>7</v>
      </c>
      <c r="V15" s="32"/>
      <c r="W15" s="38" t="s">
        <v>8</v>
      </c>
      <c r="X15" s="33"/>
      <c r="Y15" s="10"/>
      <c r="Z15" s="10"/>
      <c r="AA15" s="10"/>
      <c r="AB15" s="10"/>
      <c r="AC15" s="10"/>
      <c r="AD15" s="10"/>
      <c r="AE15" s="10"/>
      <c r="AF15" s="10"/>
      <c r="AG15" s="10"/>
      <c r="AH15" s="21"/>
    </row>
    <row r="16" ht="21.0" customHeight="1">
      <c r="A16" s="9"/>
      <c r="B16" s="10"/>
      <c r="C16" s="10"/>
      <c r="D16" s="10"/>
      <c r="E16" s="34"/>
      <c r="F16" s="39">
        <f>K16+P16</f>
        <v>0</v>
      </c>
      <c r="G16" s="40"/>
      <c r="H16" s="41">
        <f>M16+R16</f>
        <v>0</v>
      </c>
      <c r="I16" s="33"/>
      <c r="J16" s="34"/>
      <c r="K16" s="39">
        <f>'IBEX CLIMBING HOLDS '!Y237</f>
        <v>0</v>
      </c>
      <c r="L16" s="40"/>
      <c r="M16" s="42">
        <f>'IBEX CLIMBING HOLDS '!Z237</f>
        <v>0</v>
      </c>
      <c r="N16" s="33"/>
      <c r="O16" s="34"/>
      <c r="P16" s="43">
        <f>'MACROS FIBERGLASS'!O51</f>
        <v>0</v>
      </c>
      <c r="Q16" s="40"/>
      <c r="R16" s="42">
        <f>'MACROS FIBERGLASS'!Q51</f>
        <v>0</v>
      </c>
      <c r="S16" s="33"/>
      <c r="T16" s="34"/>
      <c r="U16" s="44"/>
      <c r="V16" s="40"/>
      <c r="W16" s="41">
        <f>H16-U16%*H16</f>
        <v>0</v>
      </c>
      <c r="X16" s="33"/>
      <c r="Y16" s="10"/>
      <c r="Z16" s="10"/>
      <c r="AA16" s="10"/>
      <c r="AB16" s="10"/>
      <c r="AC16" s="10"/>
      <c r="AD16" s="10"/>
      <c r="AE16" s="10"/>
      <c r="AF16" s="10"/>
      <c r="AG16" s="10"/>
      <c r="AH16" s="21"/>
    </row>
    <row r="17" ht="21.0" customHeight="1">
      <c r="A17" s="9"/>
      <c r="B17" s="10"/>
      <c r="C17" s="10"/>
      <c r="D17" s="10"/>
      <c r="E17" s="34"/>
      <c r="F17" s="45"/>
      <c r="G17" s="46"/>
      <c r="H17" s="47"/>
      <c r="I17" s="33"/>
      <c r="J17" s="34"/>
      <c r="K17" s="45"/>
      <c r="L17" s="46"/>
      <c r="M17" s="47"/>
      <c r="N17" s="33"/>
      <c r="O17" s="34"/>
      <c r="P17" s="45"/>
      <c r="Q17" s="46"/>
      <c r="R17" s="47"/>
      <c r="S17" s="33"/>
      <c r="T17" s="34"/>
      <c r="U17" s="45"/>
      <c r="V17" s="46"/>
      <c r="W17" s="47"/>
      <c r="X17" s="33"/>
      <c r="Y17" s="10"/>
      <c r="Z17" s="10"/>
      <c r="AA17" s="10"/>
      <c r="AB17" s="10"/>
      <c r="AC17" s="10"/>
      <c r="AD17" s="10"/>
      <c r="AE17" s="10"/>
      <c r="AF17" s="10"/>
      <c r="AG17" s="10"/>
      <c r="AH17" s="21"/>
    </row>
    <row r="18" ht="21.0" customHeight="1">
      <c r="A18" s="9"/>
      <c r="B18" s="10"/>
      <c r="C18" s="10"/>
      <c r="D18" s="10"/>
      <c r="E18" s="34"/>
      <c r="F18" s="48"/>
      <c r="G18" s="49"/>
      <c r="H18" s="50"/>
      <c r="I18" s="33"/>
      <c r="J18" s="34"/>
      <c r="K18" s="48"/>
      <c r="L18" s="49"/>
      <c r="M18" s="50"/>
      <c r="N18" s="33"/>
      <c r="O18" s="34"/>
      <c r="P18" s="48"/>
      <c r="Q18" s="49"/>
      <c r="R18" s="50"/>
      <c r="S18" s="33"/>
      <c r="T18" s="34"/>
      <c r="U18" s="48"/>
      <c r="V18" s="49"/>
      <c r="W18" s="50"/>
      <c r="X18" s="33"/>
      <c r="Y18" s="10"/>
      <c r="Z18" s="10"/>
      <c r="AA18" s="10"/>
      <c r="AB18" s="10"/>
      <c r="AC18" s="10"/>
      <c r="AD18" s="10"/>
      <c r="AE18" s="10"/>
      <c r="AF18" s="10"/>
      <c r="AG18" s="10"/>
      <c r="AH18" s="21"/>
    </row>
    <row r="19" ht="21.0" customHeight="1">
      <c r="A19" s="9"/>
      <c r="B19" s="10"/>
      <c r="C19" s="10"/>
      <c r="D19" s="10"/>
      <c r="E19" s="10"/>
      <c r="F19" s="51"/>
      <c r="G19" s="51"/>
      <c r="H19" s="52"/>
      <c r="I19" s="17"/>
      <c r="J19" s="17"/>
      <c r="K19" s="51"/>
      <c r="L19" s="51"/>
      <c r="M19" s="51"/>
      <c r="N19" s="17"/>
      <c r="O19" s="53"/>
      <c r="P19" s="51"/>
      <c r="Q19" s="51"/>
      <c r="R19" s="51"/>
      <c r="S19" s="10"/>
      <c r="T19" s="10"/>
      <c r="U19" s="54"/>
      <c r="V19" s="54"/>
      <c r="W19" s="54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21"/>
    </row>
    <row r="20" ht="21.0" customHeight="1">
      <c r="A20" s="9"/>
      <c r="B20" s="10"/>
      <c r="C20" s="10"/>
      <c r="D20" s="10"/>
      <c r="E20" s="17"/>
      <c r="F20" s="17"/>
      <c r="G20" s="17"/>
      <c r="H20" s="17"/>
      <c r="I20" s="17"/>
      <c r="J20" s="17"/>
      <c r="K20" s="53"/>
      <c r="L20" s="53"/>
      <c r="M20" s="53"/>
      <c r="N20" s="17"/>
      <c r="O20" s="17"/>
      <c r="P20" s="53"/>
      <c r="Q20" s="53"/>
      <c r="R20" s="53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21"/>
    </row>
    <row r="21" ht="21.0" customHeight="1">
      <c r="A21" s="9"/>
      <c r="B21" s="10"/>
      <c r="C21" s="10"/>
      <c r="D21" s="10"/>
      <c r="E21" s="17"/>
      <c r="F21" s="26"/>
      <c r="G21" s="26"/>
      <c r="H21" s="26"/>
      <c r="I21" s="17"/>
      <c r="J21" s="17"/>
      <c r="K21" s="55" t="s">
        <v>9</v>
      </c>
      <c r="L21" s="53"/>
      <c r="M21" s="53"/>
      <c r="N21" s="17"/>
      <c r="O21" s="17"/>
      <c r="P21" s="25"/>
      <c r="Q21" s="25"/>
      <c r="R21" s="25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21"/>
    </row>
    <row r="22" ht="21.0" customHeight="1">
      <c r="A22" s="9"/>
      <c r="B22" s="10"/>
      <c r="C22" s="10"/>
      <c r="D22" s="10"/>
      <c r="E22" s="29"/>
      <c r="F22" s="56" t="s">
        <v>10</v>
      </c>
      <c r="G22" s="31"/>
      <c r="H22" s="32"/>
      <c r="I22" s="57"/>
      <c r="J22" s="17"/>
      <c r="K22" s="25"/>
      <c r="L22" s="25"/>
      <c r="M22" s="25"/>
      <c r="N22" s="17"/>
      <c r="O22" s="29"/>
      <c r="P22" s="56" t="s">
        <v>11</v>
      </c>
      <c r="Q22" s="31"/>
      <c r="R22" s="32"/>
      <c r="S22" s="33"/>
      <c r="T22" s="10"/>
      <c r="U22" s="10"/>
      <c r="V22" s="58" t="s">
        <v>12</v>
      </c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21"/>
    </row>
    <row r="23" ht="21.0" customHeight="1">
      <c r="A23" s="9"/>
      <c r="B23" s="10"/>
      <c r="C23" s="10"/>
      <c r="D23" s="10"/>
      <c r="E23" s="29"/>
      <c r="F23" s="59" t="s">
        <v>13</v>
      </c>
      <c r="G23" s="60">
        <f>'IBEX CLIMBING HOLDS '!BL237</f>
        <v>0</v>
      </c>
      <c r="H23" s="40"/>
      <c r="I23" s="57"/>
      <c r="J23" s="29"/>
      <c r="K23" s="61" t="s">
        <v>14</v>
      </c>
      <c r="L23" s="62"/>
      <c r="M23" s="40"/>
      <c r="N23" s="57"/>
      <c r="O23" s="29"/>
      <c r="P23" s="63" t="s">
        <v>15</v>
      </c>
      <c r="Q23" s="64">
        <f>'IBEX CLIMBING HOLDS '!AG237</f>
        <v>0</v>
      </c>
      <c r="R23" s="32"/>
      <c r="S23" s="33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21"/>
    </row>
    <row r="24" ht="21.0" customHeight="1">
      <c r="A24" s="9"/>
      <c r="B24" s="10"/>
      <c r="C24" s="10"/>
      <c r="D24" s="10"/>
      <c r="E24" s="29"/>
      <c r="F24" s="50"/>
      <c r="G24" s="48"/>
      <c r="H24" s="49"/>
      <c r="I24" s="57"/>
      <c r="J24" s="29"/>
      <c r="K24" s="48"/>
      <c r="L24" s="65"/>
      <c r="M24" s="49"/>
      <c r="N24" s="57"/>
      <c r="O24" s="29"/>
      <c r="P24" s="63" t="s">
        <v>16</v>
      </c>
      <c r="Q24" s="64">
        <f>'IBEX CLIMBING HOLDS '!AH237</f>
        <v>0</v>
      </c>
      <c r="R24" s="32"/>
      <c r="S24" s="33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21"/>
    </row>
    <row r="25" ht="21.0" customHeight="1">
      <c r="A25" s="9"/>
      <c r="B25" s="10"/>
      <c r="C25" s="10"/>
      <c r="D25" s="10"/>
      <c r="E25" s="29"/>
      <c r="F25" s="59" t="s">
        <v>17</v>
      </c>
      <c r="G25" s="60">
        <f>'IBEX CLIMBING HOLDS '!BM237</f>
        <v>0</v>
      </c>
      <c r="H25" s="40"/>
      <c r="I25" s="57"/>
      <c r="J25" s="29"/>
      <c r="K25" s="66">
        <f>'IBEX CLIMBING HOLDS '!X237+'MACROS FIBERGLASS'!N51</f>
        <v>0</v>
      </c>
      <c r="L25" s="62"/>
      <c r="M25" s="40"/>
      <c r="N25" s="57"/>
      <c r="O25" s="29"/>
      <c r="P25" s="63" t="s">
        <v>18</v>
      </c>
      <c r="Q25" s="64">
        <f>'IBEX CLIMBING HOLDS '!AI237</f>
        <v>0</v>
      </c>
      <c r="R25" s="32"/>
      <c r="S25" s="33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21"/>
    </row>
    <row r="26" ht="21.0" customHeight="1">
      <c r="A26" s="9"/>
      <c r="B26" s="10"/>
      <c r="C26" s="10"/>
      <c r="D26" s="10"/>
      <c r="E26" s="29"/>
      <c r="F26" s="50"/>
      <c r="G26" s="48"/>
      <c r="H26" s="49"/>
      <c r="I26" s="57"/>
      <c r="J26" s="29"/>
      <c r="K26" s="48"/>
      <c r="L26" s="65"/>
      <c r="M26" s="49"/>
      <c r="N26" s="57"/>
      <c r="O26" s="29"/>
      <c r="P26" s="63" t="s">
        <v>19</v>
      </c>
      <c r="Q26" s="64">
        <f>'IBEX CLIMBING HOLDS '!AJ237</f>
        <v>0</v>
      </c>
      <c r="R26" s="32"/>
      <c r="S26" s="33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21"/>
    </row>
    <row r="27" ht="21.0" customHeight="1">
      <c r="A27" s="9"/>
      <c r="B27" s="10"/>
      <c r="C27" s="10"/>
      <c r="D27" s="10"/>
      <c r="E27" s="29"/>
      <c r="F27" s="59" t="s">
        <v>20</v>
      </c>
      <c r="G27" s="60">
        <f>'IBEX CLIMBING HOLDS '!BN237</f>
        <v>0</v>
      </c>
      <c r="H27" s="40"/>
      <c r="I27" s="57"/>
      <c r="J27" s="17"/>
      <c r="K27" s="67"/>
      <c r="L27" s="67"/>
      <c r="M27" s="67"/>
      <c r="N27" s="17"/>
      <c r="O27" s="29"/>
      <c r="P27" s="63" t="s">
        <v>21</v>
      </c>
      <c r="Q27" s="64">
        <f>'IBEX CLIMBING HOLDS '!AK237</f>
        <v>0</v>
      </c>
      <c r="R27" s="32"/>
      <c r="S27" s="33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21"/>
    </row>
    <row r="28" ht="21.0" customHeight="1">
      <c r="A28" s="9"/>
      <c r="B28" s="10"/>
      <c r="C28" s="10"/>
      <c r="D28" s="10"/>
      <c r="E28" s="29"/>
      <c r="F28" s="50"/>
      <c r="G28" s="48"/>
      <c r="H28" s="49"/>
      <c r="I28" s="57"/>
      <c r="J28" s="29"/>
      <c r="K28" s="68" t="s">
        <v>22</v>
      </c>
      <c r="L28" s="62"/>
      <c r="M28" s="40"/>
      <c r="N28" s="57"/>
      <c r="O28" s="29"/>
      <c r="P28" s="63" t="s">
        <v>23</v>
      </c>
      <c r="Q28" s="64">
        <f>'IBEX CLIMBING HOLDS '!AL237</f>
        <v>0</v>
      </c>
      <c r="R28" s="32"/>
      <c r="S28" s="33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21"/>
    </row>
    <row r="29" ht="21.0" customHeight="1">
      <c r="A29" s="9"/>
      <c r="B29" s="10"/>
      <c r="C29" s="10"/>
      <c r="D29" s="10"/>
      <c r="E29" s="29"/>
      <c r="F29" s="59" t="s">
        <v>24</v>
      </c>
      <c r="G29" s="60">
        <f>'IBEX CLIMBING HOLDS '!BO237</f>
        <v>0</v>
      </c>
      <c r="H29" s="40"/>
      <c r="I29" s="57"/>
      <c r="J29" s="29"/>
      <c r="K29" s="48"/>
      <c r="L29" s="65"/>
      <c r="M29" s="49"/>
      <c r="N29" s="57"/>
      <c r="O29" s="29"/>
      <c r="P29" s="63" t="s">
        <v>25</v>
      </c>
      <c r="Q29" s="64">
        <f>'IBEX CLIMBING HOLDS '!AM237</f>
        <v>0</v>
      </c>
      <c r="R29" s="32"/>
      <c r="S29" s="33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21"/>
    </row>
    <row r="30" ht="21.0" customHeight="1">
      <c r="A30" s="9"/>
      <c r="B30" s="10"/>
      <c r="C30" s="10"/>
      <c r="D30" s="10"/>
      <c r="E30" s="29"/>
      <c r="F30" s="50"/>
      <c r="G30" s="48"/>
      <c r="H30" s="49"/>
      <c r="I30" s="57"/>
      <c r="J30" s="29"/>
      <c r="K30" s="66">
        <f>K16</f>
        <v>0</v>
      </c>
      <c r="L30" s="62"/>
      <c r="M30" s="40"/>
      <c r="N30" s="57"/>
      <c r="O30" s="29"/>
      <c r="P30" s="63" t="s">
        <v>26</v>
      </c>
      <c r="Q30" s="64">
        <f>'IBEX CLIMBING HOLDS '!AN237</f>
        <v>0</v>
      </c>
      <c r="R30" s="32"/>
      <c r="S30" s="33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21"/>
    </row>
    <row r="31" ht="21.0" customHeight="1">
      <c r="A31" s="9"/>
      <c r="B31" s="10"/>
      <c r="C31" s="10"/>
      <c r="D31" s="10"/>
      <c r="E31" s="29"/>
      <c r="F31" s="59" t="s">
        <v>27</v>
      </c>
      <c r="G31" s="60">
        <f>'IBEX CLIMBING HOLDS '!BP237</f>
        <v>0</v>
      </c>
      <c r="H31" s="40"/>
      <c r="I31" s="57"/>
      <c r="J31" s="29"/>
      <c r="K31" s="48"/>
      <c r="L31" s="65"/>
      <c r="M31" s="49"/>
      <c r="N31" s="57"/>
      <c r="O31" s="29"/>
      <c r="P31" s="63" t="s">
        <v>28</v>
      </c>
      <c r="Q31" s="64">
        <f>'IBEX CLIMBING HOLDS '!AO237</f>
        <v>0</v>
      </c>
      <c r="R31" s="32"/>
      <c r="S31" s="33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21"/>
    </row>
    <row r="32" ht="21.0" customHeight="1">
      <c r="A32" s="9"/>
      <c r="B32" s="10"/>
      <c r="C32" s="10"/>
      <c r="D32" s="10"/>
      <c r="E32" s="34"/>
      <c r="F32" s="50"/>
      <c r="G32" s="48"/>
      <c r="H32" s="49"/>
      <c r="I32" s="69"/>
      <c r="J32" s="53"/>
      <c r="K32" s="67"/>
      <c r="L32" s="67"/>
      <c r="M32" s="67"/>
      <c r="N32" s="53"/>
      <c r="O32" s="70"/>
      <c r="P32" s="63" t="s">
        <v>29</v>
      </c>
      <c r="Q32" s="64">
        <f>'IBEX CLIMBING HOLDS '!AP237</f>
        <v>0</v>
      </c>
      <c r="R32" s="32"/>
      <c r="S32" s="33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21"/>
    </row>
    <row r="33" ht="21.0" customHeight="1">
      <c r="A33" s="9"/>
      <c r="B33" s="10"/>
      <c r="C33" s="10"/>
      <c r="D33" s="10"/>
      <c r="E33" s="34"/>
      <c r="F33" s="59" t="s">
        <v>30</v>
      </c>
      <c r="G33" s="60">
        <f>'IBEX CLIMBING HOLDS '!BQ237</f>
        <v>0</v>
      </c>
      <c r="H33" s="40"/>
      <c r="I33" s="69"/>
      <c r="J33" s="70"/>
      <c r="K33" s="61" t="s">
        <v>31</v>
      </c>
      <c r="L33" s="62"/>
      <c r="M33" s="40"/>
      <c r="N33" s="69"/>
      <c r="O33" s="70"/>
      <c r="P33" s="63" t="s">
        <v>32</v>
      </c>
      <c r="Q33" s="64">
        <f>'IBEX CLIMBING HOLDS '!AQ237</f>
        <v>0</v>
      </c>
      <c r="R33" s="32"/>
      <c r="S33" s="33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21"/>
    </row>
    <row r="34" ht="21.0" customHeight="1">
      <c r="A34" s="9"/>
      <c r="B34" s="10"/>
      <c r="C34" s="10"/>
      <c r="D34" s="10"/>
      <c r="E34" s="34"/>
      <c r="F34" s="50"/>
      <c r="G34" s="48"/>
      <c r="H34" s="49"/>
      <c r="I34" s="69"/>
      <c r="J34" s="70"/>
      <c r="K34" s="48"/>
      <c r="L34" s="65"/>
      <c r="M34" s="49"/>
      <c r="N34" s="69"/>
      <c r="O34" s="70"/>
      <c r="P34" s="63" t="s">
        <v>33</v>
      </c>
      <c r="Q34" s="64">
        <f>'IBEX CLIMBING HOLDS '!AS237</f>
        <v>0</v>
      </c>
      <c r="R34" s="32"/>
      <c r="S34" s="33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21"/>
    </row>
    <row r="35" ht="21.0" customHeight="1">
      <c r="A35" s="9"/>
      <c r="B35" s="10"/>
      <c r="C35" s="10"/>
      <c r="D35" s="10"/>
      <c r="E35" s="34"/>
      <c r="F35" s="59" t="s">
        <v>34</v>
      </c>
      <c r="G35" s="60">
        <f>'IBEX CLIMBING HOLDS '!BR237</f>
        <v>0</v>
      </c>
      <c r="H35" s="40"/>
      <c r="I35" s="69"/>
      <c r="J35" s="70"/>
      <c r="K35" s="66">
        <f>'IBEX CLIMBING HOLDS '!AC237+'MACROS FIBERGLASS'!P51</f>
        <v>0</v>
      </c>
      <c r="L35" s="62"/>
      <c r="M35" s="40"/>
      <c r="N35" s="69"/>
      <c r="O35" s="70"/>
      <c r="P35" s="63" t="s">
        <v>35</v>
      </c>
      <c r="Q35" s="64">
        <f>'IBEX CLIMBING HOLDS '!AT237</f>
        <v>0</v>
      </c>
      <c r="R35" s="32"/>
      <c r="S35" s="33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21"/>
    </row>
    <row r="36" ht="21.0" customHeight="1">
      <c r="A36" s="9"/>
      <c r="B36" s="10"/>
      <c r="C36" s="10"/>
      <c r="D36" s="10"/>
      <c r="E36" s="34"/>
      <c r="F36" s="50"/>
      <c r="G36" s="48"/>
      <c r="H36" s="49"/>
      <c r="I36" s="69"/>
      <c r="J36" s="70"/>
      <c r="K36" s="48"/>
      <c r="L36" s="65"/>
      <c r="M36" s="49"/>
      <c r="N36" s="69"/>
      <c r="O36" s="70"/>
      <c r="P36" s="63" t="s">
        <v>36</v>
      </c>
      <c r="Q36" s="64">
        <f>'IBEX CLIMBING HOLDS '!AU237</f>
        <v>0</v>
      </c>
      <c r="R36" s="32"/>
      <c r="S36" s="33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21"/>
    </row>
    <row r="37" ht="21.0" customHeight="1">
      <c r="A37" s="9"/>
      <c r="B37" s="10"/>
      <c r="C37" s="10"/>
      <c r="D37" s="10"/>
      <c r="E37" s="10"/>
      <c r="F37" s="51"/>
      <c r="G37" s="51"/>
      <c r="H37" s="51"/>
      <c r="I37" s="53"/>
      <c r="J37" s="53"/>
      <c r="K37" s="51"/>
      <c r="L37" s="51"/>
      <c r="M37" s="51"/>
      <c r="N37" s="53"/>
      <c r="O37" s="53"/>
      <c r="P37" s="51"/>
      <c r="Q37" s="51"/>
      <c r="R37" s="51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21"/>
    </row>
    <row r="38" ht="21.0" customHeight="1">
      <c r="A38" s="9"/>
      <c r="B38" s="10"/>
      <c r="C38" s="10"/>
      <c r="D38" s="10"/>
      <c r="E38" s="10"/>
      <c r="F38" s="25"/>
      <c r="G38" s="25"/>
      <c r="H38" s="25"/>
      <c r="I38" s="53"/>
      <c r="J38" s="53"/>
      <c r="K38" s="25"/>
      <c r="L38" s="25"/>
      <c r="M38" s="25"/>
      <c r="N38" s="25"/>
      <c r="O38" s="25"/>
      <c r="P38" s="25"/>
      <c r="Q38" s="25"/>
      <c r="R38" s="25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21"/>
    </row>
    <row r="39" ht="21.0" customHeight="1">
      <c r="A39" s="9"/>
      <c r="B39" s="10"/>
      <c r="C39" s="10"/>
      <c r="D39" s="10"/>
      <c r="E39" s="34"/>
      <c r="F39" s="56" t="s">
        <v>37</v>
      </c>
      <c r="G39" s="31"/>
      <c r="H39" s="32"/>
      <c r="I39" s="71"/>
      <c r="J39" s="72"/>
      <c r="K39" s="73" t="s">
        <v>38</v>
      </c>
      <c r="L39" s="31"/>
      <c r="M39" s="31"/>
      <c r="N39" s="31"/>
      <c r="O39" s="31"/>
      <c r="P39" s="31"/>
      <c r="Q39" s="31"/>
      <c r="R39" s="32"/>
      <c r="S39" s="33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21"/>
    </row>
    <row r="40" ht="21.0" customHeight="1">
      <c r="A40" s="9"/>
      <c r="B40" s="10"/>
      <c r="C40" s="10"/>
      <c r="D40" s="10"/>
      <c r="E40" s="34"/>
      <c r="F40" s="74" t="s">
        <v>39</v>
      </c>
      <c r="G40" s="62"/>
      <c r="H40" s="40"/>
      <c r="I40" s="71"/>
      <c r="J40" s="72"/>
      <c r="K40" s="75" t="s">
        <v>40</v>
      </c>
      <c r="L40" s="62"/>
      <c r="M40" s="62"/>
      <c r="N40" s="62"/>
      <c r="O40" s="62"/>
      <c r="P40" s="62"/>
      <c r="Q40" s="62"/>
      <c r="R40" s="40"/>
      <c r="S40" s="33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21"/>
    </row>
    <row r="41" ht="21.0" customHeight="1">
      <c r="A41" s="9"/>
      <c r="B41" s="10"/>
      <c r="C41" s="10"/>
      <c r="D41" s="10"/>
      <c r="E41" s="34"/>
      <c r="F41" s="48"/>
      <c r="G41" s="65"/>
      <c r="H41" s="49"/>
      <c r="I41" s="76"/>
      <c r="J41" s="77"/>
      <c r="K41" s="45"/>
      <c r="R41" s="46"/>
      <c r="S41" s="33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21"/>
    </row>
    <row r="42" ht="21.0" customHeight="1">
      <c r="A42" s="9"/>
      <c r="B42" s="10"/>
      <c r="C42" s="10"/>
      <c r="D42" s="10"/>
      <c r="E42" s="34"/>
      <c r="F42" s="78" t="s">
        <v>41</v>
      </c>
      <c r="G42" s="62"/>
      <c r="H42" s="40"/>
      <c r="I42" s="76"/>
      <c r="J42" s="77"/>
      <c r="K42" s="45"/>
      <c r="R42" s="46"/>
      <c r="S42" s="33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21"/>
    </row>
    <row r="43" ht="21.0" customHeight="1">
      <c r="A43" s="9"/>
      <c r="B43" s="10"/>
      <c r="C43" s="10"/>
      <c r="D43" s="10"/>
      <c r="E43" s="34"/>
      <c r="F43" s="48"/>
      <c r="G43" s="65"/>
      <c r="H43" s="49"/>
      <c r="I43" s="76"/>
      <c r="J43" s="77"/>
      <c r="K43" s="45"/>
      <c r="R43" s="46"/>
      <c r="S43" s="33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21"/>
    </row>
    <row r="44" ht="21.0" customHeight="1">
      <c r="A44" s="9"/>
      <c r="B44" s="10"/>
      <c r="C44" s="10"/>
      <c r="D44" s="10"/>
      <c r="E44" s="34"/>
      <c r="F44" s="78" t="s">
        <v>42</v>
      </c>
      <c r="G44" s="62"/>
      <c r="H44" s="40"/>
      <c r="I44" s="76"/>
      <c r="J44" s="77"/>
      <c r="K44" s="45"/>
      <c r="R44" s="46"/>
      <c r="S44" s="33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21"/>
    </row>
    <row r="45" ht="21.0" customHeight="1">
      <c r="A45" s="9"/>
      <c r="B45" s="10"/>
      <c r="C45" s="10"/>
      <c r="D45" s="10"/>
      <c r="E45" s="34"/>
      <c r="F45" s="48"/>
      <c r="G45" s="65"/>
      <c r="H45" s="49"/>
      <c r="I45" s="76"/>
      <c r="J45" s="77"/>
      <c r="K45" s="48"/>
      <c r="L45" s="65"/>
      <c r="M45" s="65"/>
      <c r="N45" s="65"/>
      <c r="O45" s="65"/>
      <c r="P45" s="65"/>
      <c r="Q45" s="65"/>
      <c r="R45" s="49"/>
      <c r="S45" s="33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21"/>
    </row>
    <row r="46" ht="21.0" customHeight="1">
      <c r="A46" s="9"/>
      <c r="B46" s="10"/>
      <c r="C46" s="10"/>
      <c r="D46" s="10"/>
      <c r="E46" s="10"/>
      <c r="F46" s="79"/>
      <c r="G46" s="79"/>
      <c r="H46" s="79"/>
      <c r="I46" s="80"/>
      <c r="J46" s="80"/>
      <c r="K46" s="81"/>
      <c r="L46" s="81"/>
      <c r="M46" s="81"/>
      <c r="N46" s="81"/>
      <c r="O46" s="81"/>
      <c r="P46" s="81"/>
      <c r="Q46" s="81"/>
      <c r="R46" s="82"/>
      <c r="S46" s="83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21"/>
    </row>
    <row r="47" ht="21.0" customHeight="1">
      <c r="A47" s="9"/>
      <c r="B47" s="10"/>
      <c r="C47" s="10"/>
      <c r="D47" s="10"/>
      <c r="E47" s="10"/>
      <c r="F47" s="84"/>
      <c r="G47" s="84"/>
      <c r="H47" s="84"/>
      <c r="I47" s="84"/>
      <c r="J47" s="84"/>
      <c r="K47" s="85"/>
      <c r="L47" s="85"/>
      <c r="M47" s="85"/>
      <c r="N47" s="85"/>
      <c r="O47" s="85"/>
      <c r="P47" s="85"/>
      <c r="Q47" s="85"/>
      <c r="R47" s="86"/>
      <c r="S47" s="83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21"/>
    </row>
    <row r="48" ht="21.0" customHeight="1">
      <c r="A48" s="9"/>
      <c r="B48" s="10"/>
      <c r="C48" s="10"/>
      <c r="D48" s="10"/>
      <c r="E48" s="34"/>
      <c r="F48" s="87"/>
      <c r="G48" s="88"/>
      <c r="H48" s="89" t="s">
        <v>43</v>
      </c>
      <c r="I48" s="31"/>
      <c r="J48" s="31"/>
      <c r="K48" s="31"/>
      <c r="L48" s="32"/>
      <c r="M48" s="87"/>
      <c r="N48" s="89" t="s">
        <v>44</v>
      </c>
      <c r="O48" s="31"/>
      <c r="P48" s="31"/>
      <c r="Q48" s="31"/>
      <c r="R48" s="32"/>
      <c r="S48" s="33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21"/>
    </row>
    <row r="49" ht="21.0" customHeight="1">
      <c r="A49" s="9"/>
      <c r="B49" s="10"/>
      <c r="C49" s="10"/>
      <c r="D49" s="10"/>
      <c r="E49" s="34"/>
      <c r="F49" s="90" t="s">
        <v>45</v>
      </c>
      <c r="G49" s="32"/>
      <c r="H49" s="91"/>
      <c r="I49" s="31"/>
      <c r="J49" s="31"/>
      <c r="K49" s="31"/>
      <c r="L49" s="32"/>
      <c r="M49" s="91"/>
      <c r="N49" s="31"/>
      <c r="O49" s="31"/>
      <c r="P49" s="31"/>
      <c r="Q49" s="31"/>
      <c r="R49" s="32"/>
      <c r="S49" s="33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21"/>
    </row>
    <row r="50" ht="21.0" customHeight="1">
      <c r="A50" s="9"/>
      <c r="B50" s="10"/>
      <c r="C50" s="10"/>
      <c r="D50" s="10"/>
      <c r="E50" s="34"/>
      <c r="F50" s="90" t="s">
        <v>46</v>
      </c>
      <c r="G50" s="32"/>
      <c r="H50" s="91"/>
      <c r="I50" s="31"/>
      <c r="J50" s="31"/>
      <c r="K50" s="31"/>
      <c r="L50" s="32"/>
      <c r="M50" s="91"/>
      <c r="N50" s="31"/>
      <c r="O50" s="31"/>
      <c r="P50" s="31"/>
      <c r="Q50" s="31"/>
      <c r="R50" s="32"/>
      <c r="S50" s="33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21"/>
    </row>
    <row r="51" ht="21.0" customHeight="1">
      <c r="A51" s="9"/>
      <c r="B51" s="10"/>
      <c r="C51" s="10"/>
      <c r="D51" s="10"/>
      <c r="E51" s="34"/>
      <c r="F51" s="90" t="s">
        <v>47</v>
      </c>
      <c r="G51" s="32"/>
      <c r="H51" s="91"/>
      <c r="I51" s="31"/>
      <c r="J51" s="31"/>
      <c r="K51" s="31"/>
      <c r="L51" s="32"/>
      <c r="M51" s="91"/>
      <c r="N51" s="31"/>
      <c r="O51" s="31"/>
      <c r="P51" s="31"/>
      <c r="Q51" s="31"/>
      <c r="R51" s="32"/>
      <c r="S51" s="33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21"/>
    </row>
    <row r="52" ht="21.0" customHeight="1">
      <c r="A52" s="9"/>
      <c r="B52" s="10"/>
      <c r="C52" s="10"/>
      <c r="D52" s="10"/>
      <c r="E52" s="34"/>
      <c r="F52" s="90" t="s">
        <v>48</v>
      </c>
      <c r="G52" s="32"/>
      <c r="H52" s="91"/>
      <c r="I52" s="31"/>
      <c r="J52" s="31"/>
      <c r="K52" s="31"/>
      <c r="L52" s="32"/>
      <c r="M52" s="91"/>
      <c r="N52" s="31"/>
      <c r="O52" s="31"/>
      <c r="P52" s="31"/>
      <c r="Q52" s="31"/>
      <c r="R52" s="32"/>
      <c r="S52" s="33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21"/>
    </row>
    <row r="53" ht="21.0" customHeight="1">
      <c r="A53" s="9"/>
      <c r="B53" s="10"/>
      <c r="C53" s="10"/>
      <c r="D53" s="10"/>
      <c r="E53" s="34"/>
      <c r="F53" s="90" t="s">
        <v>49</v>
      </c>
      <c r="G53" s="32"/>
      <c r="H53" s="91"/>
      <c r="I53" s="31"/>
      <c r="J53" s="31"/>
      <c r="K53" s="31"/>
      <c r="L53" s="32"/>
      <c r="M53" s="91"/>
      <c r="N53" s="31"/>
      <c r="O53" s="31"/>
      <c r="P53" s="31"/>
      <c r="Q53" s="31"/>
      <c r="R53" s="32"/>
      <c r="S53" s="33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21"/>
    </row>
    <row r="54" ht="21.0" customHeight="1">
      <c r="A54" s="9"/>
      <c r="B54" s="10"/>
      <c r="C54" s="10"/>
      <c r="D54" s="10"/>
      <c r="E54" s="34"/>
      <c r="F54" s="90" t="s">
        <v>50</v>
      </c>
      <c r="G54" s="32"/>
      <c r="H54" s="91"/>
      <c r="I54" s="31"/>
      <c r="J54" s="31"/>
      <c r="K54" s="31"/>
      <c r="L54" s="32"/>
      <c r="M54" s="91"/>
      <c r="N54" s="31"/>
      <c r="O54" s="31"/>
      <c r="P54" s="31"/>
      <c r="Q54" s="31"/>
      <c r="R54" s="32"/>
      <c r="S54" s="33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21"/>
    </row>
    <row r="55" ht="21.0" customHeight="1">
      <c r="A55" s="92"/>
      <c r="B55" s="93"/>
      <c r="C55" s="93"/>
      <c r="D55" s="93"/>
      <c r="E55" s="94"/>
      <c r="F55" s="90" t="s">
        <v>51</v>
      </c>
      <c r="G55" s="32"/>
      <c r="H55" s="91"/>
      <c r="I55" s="31"/>
      <c r="J55" s="31"/>
      <c r="K55" s="31"/>
      <c r="L55" s="32"/>
      <c r="M55" s="91"/>
      <c r="N55" s="31"/>
      <c r="O55" s="31"/>
      <c r="P55" s="31"/>
      <c r="Q55" s="31"/>
      <c r="R55" s="32"/>
      <c r="S55" s="33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21"/>
    </row>
    <row r="56" ht="15.0" customHeight="1">
      <c r="A56" s="95"/>
      <c r="B56" s="2"/>
      <c r="C56" s="2"/>
      <c r="D56" s="2"/>
      <c r="E56" s="2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21"/>
    </row>
    <row r="57" ht="15.0" customHeight="1">
      <c r="A57" s="83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21"/>
    </row>
    <row r="58" ht="15.0" customHeight="1">
      <c r="A58" s="83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21"/>
    </row>
    <row r="59" ht="15.0" customHeight="1">
      <c r="A59" s="83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21"/>
    </row>
    <row r="60" ht="15.0" customHeight="1">
      <c r="A60" s="83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21"/>
    </row>
    <row r="61" ht="15.0" customHeight="1">
      <c r="A61" s="83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21"/>
    </row>
    <row r="62" ht="15.0" customHeight="1">
      <c r="A62" s="83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21"/>
    </row>
    <row r="63" ht="15.0" customHeight="1">
      <c r="A63" s="83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21"/>
    </row>
    <row r="64" ht="15.0" customHeight="1">
      <c r="A64" s="83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21"/>
    </row>
    <row r="65" ht="15.0" customHeight="1">
      <c r="A65" s="83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21"/>
    </row>
    <row r="66" ht="15.0" customHeight="1">
      <c r="A66" s="83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21"/>
    </row>
    <row r="67" ht="15.0" customHeight="1">
      <c r="A67" s="83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21"/>
    </row>
    <row r="68" ht="15.0" customHeight="1">
      <c r="A68" s="83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21"/>
    </row>
    <row r="69" ht="15.0" customHeight="1">
      <c r="A69" s="83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21"/>
    </row>
    <row r="70" ht="15.0" customHeight="1">
      <c r="A70" s="83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21"/>
    </row>
    <row r="71" ht="15.0" customHeight="1">
      <c r="A71" s="83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21"/>
    </row>
    <row r="72" ht="15.0" customHeight="1">
      <c r="A72" s="83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21"/>
    </row>
    <row r="73" ht="15.0" customHeight="1">
      <c r="A73" s="83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21"/>
    </row>
    <row r="74" ht="15.0" customHeight="1">
      <c r="A74" s="83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21"/>
    </row>
    <row r="75" ht="15.0" customHeight="1">
      <c r="A75" s="83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21"/>
    </row>
    <row r="76" ht="15.0" customHeight="1">
      <c r="A76" s="83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21"/>
    </row>
    <row r="77" ht="15.0" customHeight="1">
      <c r="A77" s="83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21"/>
    </row>
    <row r="78" ht="15.0" customHeight="1">
      <c r="A78" s="83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21"/>
    </row>
    <row r="79" ht="15.0" customHeight="1">
      <c r="A79" s="83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21"/>
    </row>
    <row r="80" ht="15.0" customHeight="1">
      <c r="A80" s="83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21"/>
    </row>
    <row r="81" ht="15.0" customHeight="1">
      <c r="A81" s="83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21"/>
    </row>
    <row r="82" ht="15.0" customHeight="1">
      <c r="A82" s="83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21"/>
    </row>
    <row r="83" ht="15.0" customHeight="1">
      <c r="A83" s="83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21"/>
    </row>
    <row r="84" ht="15.0" customHeight="1">
      <c r="A84" s="83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21"/>
    </row>
    <row r="85" ht="15.0" customHeight="1">
      <c r="A85" s="83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21"/>
    </row>
    <row r="86" ht="15.0" customHeight="1">
      <c r="A86" s="83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21"/>
    </row>
    <row r="87" ht="15.0" customHeight="1">
      <c r="A87" s="83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21"/>
    </row>
    <row r="88" ht="15.0" customHeight="1">
      <c r="A88" s="83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21"/>
    </row>
    <row r="89" ht="15.0" customHeight="1">
      <c r="A89" s="83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21"/>
    </row>
    <row r="90" ht="15.0" customHeight="1">
      <c r="A90" s="83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21"/>
    </row>
    <row r="91" ht="15.0" customHeight="1">
      <c r="A91" s="83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21"/>
    </row>
    <row r="92" ht="15.0" customHeight="1">
      <c r="A92" s="83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21"/>
    </row>
    <row r="93" ht="15.0" customHeight="1">
      <c r="A93" s="83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21"/>
    </row>
    <row r="94" ht="15.0" customHeight="1">
      <c r="A94" s="83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21"/>
    </row>
    <row r="95" ht="15.0" customHeight="1">
      <c r="A95" s="83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21"/>
    </row>
    <row r="96" ht="15.0" customHeight="1">
      <c r="A96" s="83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21"/>
    </row>
    <row r="97" ht="15.0" customHeight="1">
      <c r="A97" s="83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21"/>
    </row>
    <row r="98" ht="15.0" customHeight="1">
      <c r="A98" s="83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21"/>
    </row>
    <row r="99" ht="15.0" customHeight="1">
      <c r="A99" s="83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21"/>
    </row>
    <row r="100" ht="15.0" customHeight="1">
      <c r="A100" s="83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21"/>
    </row>
    <row r="101" ht="15.0" customHeight="1">
      <c r="A101" s="83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21"/>
    </row>
    <row r="102" ht="15.0" customHeight="1">
      <c r="A102" s="83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21"/>
    </row>
    <row r="103" ht="15.0" customHeight="1">
      <c r="A103" s="83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21"/>
    </row>
    <row r="104" ht="15.0" customHeight="1">
      <c r="A104" s="83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21"/>
    </row>
    <row r="105" ht="15.0" customHeight="1">
      <c r="A105" s="83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21"/>
    </row>
    <row r="106" ht="15.0" customHeight="1">
      <c r="A106" s="83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21"/>
    </row>
    <row r="107" ht="15.0" customHeight="1">
      <c r="A107" s="83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21"/>
    </row>
    <row r="108" ht="15.0" customHeight="1">
      <c r="A108" s="83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21"/>
    </row>
    <row r="109" ht="15.0" customHeight="1">
      <c r="A109" s="83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21"/>
    </row>
    <row r="110" ht="15.0" customHeight="1">
      <c r="A110" s="96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8"/>
    </row>
    <row r="111" ht="15.0" customHeight="1">
      <c r="A111" s="99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100"/>
    </row>
    <row r="112" ht="15.0" customHeight="1">
      <c r="A112" s="83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21"/>
    </row>
    <row r="113" ht="15.0" customHeight="1">
      <c r="A113" s="83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21"/>
    </row>
    <row r="114" ht="15.0" customHeight="1">
      <c r="A114" s="83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21"/>
    </row>
    <row r="115" ht="15.0" customHeight="1">
      <c r="A115" s="83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21"/>
    </row>
    <row r="116" ht="15.0" customHeight="1">
      <c r="A116" s="83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21"/>
    </row>
    <row r="117" ht="15.0" customHeight="1">
      <c r="A117" s="83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21"/>
    </row>
    <row r="118" ht="15.0" customHeight="1">
      <c r="A118" s="83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21"/>
    </row>
    <row r="119" ht="15.0" customHeight="1">
      <c r="A119" s="83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21"/>
    </row>
    <row r="120" ht="15.0" customHeight="1">
      <c r="A120" s="83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21"/>
    </row>
    <row r="121" ht="15.0" customHeight="1">
      <c r="A121" s="83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21"/>
    </row>
    <row r="122" ht="15.0" customHeight="1">
      <c r="A122" s="83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21"/>
    </row>
    <row r="123" ht="15.0" customHeight="1">
      <c r="A123" s="83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21"/>
    </row>
    <row r="124" ht="15.0" customHeight="1">
      <c r="A124" s="83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21"/>
    </row>
    <row r="125" ht="15.0" customHeight="1">
      <c r="A125" s="83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21"/>
    </row>
    <row r="126" ht="15.0" customHeight="1">
      <c r="A126" s="83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21"/>
    </row>
    <row r="127" ht="15.0" customHeight="1">
      <c r="A127" s="83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21"/>
    </row>
    <row r="128" ht="15.0" customHeight="1">
      <c r="A128" s="83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21"/>
    </row>
    <row r="129" ht="15.0" customHeight="1">
      <c r="A129" s="83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21"/>
    </row>
    <row r="130" ht="15.0" customHeight="1">
      <c r="A130" s="83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21"/>
    </row>
    <row r="131" ht="15.0" customHeight="1">
      <c r="A131" s="83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21"/>
    </row>
    <row r="132" ht="15.0" customHeight="1">
      <c r="A132" s="83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21"/>
    </row>
    <row r="133" ht="15.0" customHeight="1">
      <c r="A133" s="83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21"/>
    </row>
    <row r="134" ht="15.0" customHeight="1">
      <c r="A134" s="83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21"/>
    </row>
    <row r="135" ht="15.0" customHeight="1">
      <c r="A135" s="83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21"/>
    </row>
    <row r="136" ht="15.0" customHeight="1">
      <c r="A136" s="83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21"/>
    </row>
    <row r="137" ht="15.0" customHeight="1">
      <c r="A137" s="83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21"/>
    </row>
    <row r="138" ht="15.0" customHeight="1">
      <c r="A138" s="83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21"/>
    </row>
    <row r="139" ht="15.0" customHeight="1">
      <c r="A139" s="83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21"/>
    </row>
    <row r="140" ht="15.0" customHeight="1">
      <c r="A140" s="83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21"/>
    </row>
    <row r="141" ht="15.0" customHeight="1">
      <c r="A141" s="83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21"/>
    </row>
    <row r="142" ht="15.0" customHeight="1">
      <c r="A142" s="83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21"/>
    </row>
    <row r="143" ht="15.0" customHeight="1">
      <c r="A143" s="83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21"/>
    </row>
    <row r="144" ht="15.0" customHeight="1">
      <c r="A144" s="83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21"/>
    </row>
    <row r="145" ht="15.0" customHeight="1">
      <c r="A145" s="83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21"/>
    </row>
    <row r="146" ht="15.0" customHeight="1">
      <c r="A146" s="83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21"/>
    </row>
    <row r="147" ht="15.0" customHeight="1">
      <c r="A147" s="83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21"/>
    </row>
    <row r="148" ht="15.0" customHeight="1">
      <c r="A148" s="83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21"/>
    </row>
    <row r="149" ht="15.0" customHeight="1">
      <c r="A149" s="83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21"/>
    </row>
    <row r="150" ht="15.0" customHeight="1">
      <c r="A150" s="83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21"/>
    </row>
    <row r="151" ht="15.0" customHeight="1">
      <c r="A151" s="83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21"/>
    </row>
    <row r="152" ht="15.0" customHeight="1">
      <c r="A152" s="83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21"/>
    </row>
    <row r="153" ht="15.0" customHeight="1">
      <c r="A153" s="83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21"/>
    </row>
    <row r="154" ht="15.0" customHeight="1">
      <c r="A154" s="83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21"/>
    </row>
    <row r="155" ht="15.0" customHeight="1">
      <c r="A155" s="83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21"/>
    </row>
    <row r="156" ht="15.0" customHeight="1">
      <c r="A156" s="83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21"/>
    </row>
    <row r="157" ht="15.0" customHeight="1">
      <c r="A157" s="83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21"/>
    </row>
    <row r="158" ht="15.0" customHeight="1">
      <c r="A158" s="83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21"/>
    </row>
    <row r="159" ht="15.0" customHeight="1">
      <c r="A159" s="83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21"/>
    </row>
    <row r="160" ht="15.0" customHeight="1">
      <c r="A160" s="83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21"/>
    </row>
    <row r="161" ht="15.0" customHeight="1">
      <c r="A161" s="83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21"/>
    </row>
    <row r="162" ht="15.0" customHeight="1">
      <c r="A162" s="83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21"/>
    </row>
    <row r="163" ht="15.0" customHeight="1">
      <c r="A163" s="83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21"/>
    </row>
    <row r="164" ht="15.0" customHeight="1">
      <c r="A164" s="83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21"/>
    </row>
    <row r="165" ht="15.0" customHeight="1">
      <c r="A165" s="83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21"/>
    </row>
    <row r="166" ht="15.0" customHeight="1">
      <c r="A166" s="83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21"/>
    </row>
    <row r="167" ht="15.0" customHeight="1">
      <c r="A167" s="83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21"/>
    </row>
    <row r="168" ht="15.0" customHeight="1">
      <c r="A168" s="83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21"/>
    </row>
    <row r="169" ht="15.0" customHeight="1">
      <c r="A169" s="83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21"/>
    </row>
    <row r="170" ht="15.0" customHeight="1">
      <c r="A170" s="83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21"/>
    </row>
    <row r="171" ht="15.0" customHeight="1">
      <c r="A171" s="83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21"/>
    </row>
    <row r="172" ht="15.0" customHeight="1">
      <c r="A172" s="83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21"/>
    </row>
    <row r="173" ht="15.0" customHeight="1">
      <c r="A173" s="83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21"/>
    </row>
    <row r="174" ht="15.0" customHeight="1">
      <c r="A174" s="83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21"/>
    </row>
    <row r="175" ht="15.0" customHeight="1">
      <c r="A175" s="83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21"/>
    </row>
    <row r="176" ht="15.0" customHeight="1">
      <c r="A176" s="83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21"/>
    </row>
    <row r="177" ht="15.0" customHeight="1">
      <c r="A177" s="83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21"/>
    </row>
    <row r="178" ht="15.0" customHeight="1">
      <c r="A178" s="83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21"/>
    </row>
    <row r="179" ht="15.0" customHeight="1">
      <c r="A179" s="83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21"/>
    </row>
    <row r="180" ht="15.0" customHeight="1">
      <c r="A180" s="83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21"/>
    </row>
    <row r="181" ht="15.0" customHeight="1">
      <c r="A181" s="83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21"/>
    </row>
    <row r="182" ht="15.0" customHeight="1">
      <c r="A182" s="83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21"/>
    </row>
    <row r="183" ht="15.0" customHeight="1">
      <c r="A183" s="83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21"/>
    </row>
    <row r="184" ht="15.0" customHeight="1">
      <c r="A184" s="83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21"/>
    </row>
    <row r="185" ht="15.0" customHeight="1">
      <c r="A185" s="83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21"/>
    </row>
    <row r="186" ht="15.0" customHeight="1">
      <c r="A186" s="83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21"/>
    </row>
    <row r="187" ht="15.0" customHeight="1">
      <c r="A187" s="83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21"/>
    </row>
    <row r="188" ht="15.0" customHeight="1">
      <c r="A188" s="83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21"/>
    </row>
    <row r="189" ht="15.0" customHeight="1">
      <c r="A189" s="83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21"/>
    </row>
    <row r="190" ht="15.0" customHeight="1">
      <c r="A190" s="83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21"/>
    </row>
    <row r="191" ht="15.0" customHeight="1">
      <c r="A191" s="83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21"/>
    </row>
    <row r="192" ht="15.0" customHeight="1">
      <c r="A192" s="83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21"/>
    </row>
    <row r="193" ht="15.0" customHeight="1">
      <c r="A193" s="83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21"/>
    </row>
    <row r="194" ht="15.0" customHeight="1">
      <c r="A194" s="83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21"/>
    </row>
    <row r="195" ht="15.0" customHeight="1">
      <c r="A195" s="83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21"/>
    </row>
    <row r="196" ht="15.0" customHeight="1">
      <c r="A196" s="83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21"/>
    </row>
    <row r="197" ht="15.0" customHeight="1">
      <c r="A197" s="83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21"/>
    </row>
    <row r="198" ht="15.0" customHeight="1">
      <c r="A198" s="83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21"/>
    </row>
    <row r="199" ht="15.0" customHeight="1">
      <c r="A199" s="83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21"/>
    </row>
    <row r="200" ht="15.0" customHeight="1">
      <c r="A200" s="83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21"/>
    </row>
    <row r="201" ht="15.0" customHeight="1">
      <c r="A201" s="83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21"/>
    </row>
    <row r="202" ht="15.0" customHeight="1">
      <c r="A202" s="83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21"/>
    </row>
    <row r="203" ht="15.0" customHeight="1">
      <c r="A203" s="83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21"/>
    </row>
    <row r="204" ht="15.0" customHeight="1">
      <c r="A204" s="83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21"/>
    </row>
    <row r="205" ht="15.0" customHeight="1">
      <c r="A205" s="83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21"/>
    </row>
    <row r="206" ht="15.0" customHeight="1">
      <c r="A206" s="83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21"/>
    </row>
    <row r="207" ht="15.0" customHeight="1">
      <c r="A207" s="83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21"/>
    </row>
    <row r="208" ht="15.0" customHeight="1">
      <c r="A208" s="83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21"/>
    </row>
    <row r="209" ht="15.0" customHeight="1">
      <c r="A209" s="83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21"/>
    </row>
    <row r="210" ht="15.0" customHeight="1">
      <c r="A210" s="83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21"/>
    </row>
    <row r="211" ht="15.0" customHeight="1">
      <c r="A211" s="83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21"/>
    </row>
    <row r="212" ht="15.0" customHeight="1">
      <c r="A212" s="83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21"/>
    </row>
    <row r="213" ht="15.0" customHeight="1">
      <c r="A213" s="83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21"/>
    </row>
    <row r="214" ht="15.0" customHeight="1">
      <c r="A214" s="83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21"/>
    </row>
    <row r="215" ht="15.0" customHeight="1">
      <c r="A215" s="83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21"/>
    </row>
    <row r="216" ht="15.0" customHeight="1">
      <c r="A216" s="83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21"/>
    </row>
    <row r="217" ht="15.0" customHeight="1">
      <c r="A217" s="83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21"/>
    </row>
    <row r="218" ht="15.0" customHeight="1">
      <c r="A218" s="83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21"/>
    </row>
    <row r="219" ht="15.0" customHeight="1">
      <c r="A219" s="83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21"/>
    </row>
    <row r="220" ht="15.0" customHeight="1">
      <c r="A220" s="83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21"/>
    </row>
    <row r="221" ht="15.0" customHeight="1">
      <c r="A221" s="83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21"/>
    </row>
    <row r="222" ht="15.0" customHeight="1">
      <c r="A222" s="83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21"/>
    </row>
    <row r="223" ht="15.0" customHeight="1">
      <c r="A223" s="83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21"/>
    </row>
    <row r="224" ht="15.0" customHeight="1">
      <c r="A224" s="83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21"/>
    </row>
    <row r="225" ht="15.0" customHeight="1">
      <c r="A225" s="83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21"/>
    </row>
    <row r="226" ht="15.0" customHeight="1">
      <c r="A226" s="83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21"/>
    </row>
    <row r="227" ht="15.0" customHeight="1">
      <c r="A227" s="83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21"/>
    </row>
    <row r="228" ht="15.0" customHeight="1">
      <c r="A228" s="83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21"/>
    </row>
    <row r="229" ht="15.0" customHeight="1">
      <c r="A229" s="83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21"/>
    </row>
    <row r="230" ht="15.0" customHeight="1">
      <c r="A230" s="83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21"/>
    </row>
    <row r="231" ht="15.0" customHeight="1">
      <c r="A231" s="83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21"/>
    </row>
    <row r="232" ht="15.0" customHeight="1">
      <c r="A232" s="83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21"/>
    </row>
    <row r="233" ht="15.0" customHeight="1">
      <c r="A233" s="83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21"/>
    </row>
    <row r="234" ht="15.0" customHeight="1">
      <c r="A234" s="83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21"/>
    </row>
    <row r="235" ht="15.0" customHeight="1">
      <c r="A235" s="83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21"/>
    </row>
    <row r="236" ht="15.0" customHeight="1">
      <c r="A236" s="83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21"/>
    </row>
    <row r="237" ht="15.0" customHeight="1">
      <c r="A237" s="83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21"/>
    </row>
    <row r="238" ht="15.0" customHeight="1">
      <c r="A238" s="83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21"/>
    </row>
    <row r="239" ht="15.0" customHeight="1">
      <c r="A239" s="83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21"/>
    </row>
    <row r="240" ht="15.0" customHeight="1">
      <c r="A240" s="83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21"/>
    </row>
    <row r="241" ht="15.0" customHeight="1">
      <c r="A241" s="83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21"/>
    </row>
    <row r="242" ht="15.0" customHeight="1">
      <c r="A242" s="83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21"/>
    </row>
    <row r="243" ht="15.0" customHeight="1">
      <c r="A243" s="83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21"/>
    </row>
    <row r="244" ht="15.0" customHeight="1">
      <c r="A244" s="83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21"/>
    </row>
    <row r="245" ht="15.0" customHeight="1">
      <c r="A245" s="83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21"/>
    </row>
    <row r="246" ht="15.0" customHeight="1">
      <c r="A246" s="83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21"/>
    </row>
    <row r="247" ht="15.0" customHeight="1">
      <c r="A247" s="83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21"/>
    </row>
    <row r="248" ht="15.0" customHeight="1">
      <c r="A248" s="83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21"/>
    </row>
    <row r="249" ht="15.0" customHeight="1">
      <c r="A249" s="83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21"/>
    </row>
    <row r="250" ht="15.0" customHeight="1">
      <c r="A250" s="83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21"/>
    </row>
    <row r="251" ht="15.0" customHeight="1">
      <c r="A251" s="83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21"/>
    </row>
    <row r="252" ht="15.0" customHeight="1">
      <c r="A252" s="83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21"/>
    </row>
    <row r="253" ht="15.0" customHeight="1">
      <c r="A253" s="83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21"/>
    </row>
    <row r="254" ht="15.0" customHeight="1">
      <c r="A254" s="83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21"/>
    </row>
    <row r="255" ht="15.0" customHeight="1">
      <c r="A255" s="83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21"/>
    </row>
    <row r="256" ht="15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</row>
    <row r="257" ht="15.7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</row>
    <row r="258" ht="15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</row>
    <row r="259" ht="15.7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</row>
    <row r="260" ht="15.7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</row>
    <row r="261" ht="15.7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</row>
    <row r="262" ht="15.7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</row>
    <row r="263" ht="15.7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</row>
    <row r="264" ht="15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</row>
    <row r="265" ht="15.7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</row>
    <row r="266" ht="15.7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</row>
    <row r="267" ht="15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</row>
    <row r="268" ht="15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</row>
    <row r="269" ht="15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</row>
    <row r="270" ht="15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</row>
    <row r="271" ht="15.7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</row>
    <row r="272" ht="15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</row>
    <row r="273" ht="15.7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</row>
    <row r="274" ht="15.7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</row>
    <row r="275" ht="15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</row>
    <row r="276" ht="15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</row>
    <row r="277" ht="15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</row>
    <row r="278" ht="15.7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</row>
    <row r="279" ht="15.7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</row>
    <row r="280" ht="15.7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</row>
    <row r="281" ht="15.7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</row>
    <row r="282" ht="15.7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</row>
    <row r="283" ht="15.7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</row>
    <row r="284" ht="15.7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</row>
    <row r="285" ht="15.7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</row>
    <row r="286" ht="15.7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</row>
    <row r="287" ht="15.7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</row>
    <row r="288" ht="15.7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</row>
    <row r="289" ht="15.7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</row>
    <row r="290" ht="15.7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</row>
    <row r="291" ht="15.7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</row>
    <row r="292" ht="15.7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</row>
    <row r="293" ht="15.7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</row>
    <row r="294" ht="15.7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</row>
    <row r="295" ht="15.7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</row>
    <row r="296" ht="15.7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</row>
    <row r="297" ht="15.7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</row>
    <row r="298" ht="15.7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</row>
    <row r="299" ht="15.7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</row>
    <row r="300" ht="15.7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</row>
    <row r="301" ht="15.7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</row>
    <row r="302" ht="15.7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</row>
    <row r="303" ht="15.7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</row>
    <row r="304" ht="15.7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</row>
    <row r="305" ht="15.7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</row>
    <row r="306" ht="15.7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</row>
    <row r="307" ht="15.7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</row>
    <row r="308" ht="15.7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</row>
    <row r="309" ht="15.7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</row>
    <row r="310" ht="15.7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</row>
    <row r="311" ht="15.7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</row>
    <row r="312" ht="15.7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</row>
    <row r="313" ht="15.7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</row>
    <row r="314" ht="15.7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</row>
    <row r="315" ht="15.7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</row>
    <row r="316" ht="15.7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</row>
    <row r="317" ht="15.7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</row>
    <row r="318" ht="15.7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</row>
    <row r="319" ht="15.7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</row>
    <row r="320" ht="15.7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</row>
    <row r="321" ht="15.7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</row>
    <row r="322" ht="15.7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</row>
    <row r="323" ht="15.7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</row>
    <row r="324" ht="15.7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</row>
    <row r="325" ht="15.7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</row>
    <row r="326" ht="15.7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</row>
    <row r="327" ht="15.7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</row>
    <row r="328" ht="15.7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</row>
    <row r="329" ht="15.7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</row>
    <row r="330" ht="15.7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</row>
    <row r="331" ht="15.7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</row>
    <row r="332" ht="15.7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</row>
    <row r="333" ht="15.7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</row>
    <row r="334" ht="15.7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</row>
    <row r="335" ht="15.7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</row>
    <row r="336" ht="15.7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</row>
    <row r="337" ht="15.7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</row>
    <row r="338" ht="15.7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</row>
    <row r="339" ht="15.7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</row>
    <row r="340" ht="15.7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</row>
    <row r="341" ht="15.7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</row>
    <row r="342" ht="15.7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</row>
    <row r="343" ht="15.7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</row>
    <row r="344" ht="15.7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</row>
    <row r="345" ht="15.7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</row>
    <row r="346" ht="15.7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</row>
    <row r="347" ht="15.7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</row>
    <row r="348" ht="15.7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</row>
    <row r="349" ht="15.7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</row>
    <row r="350" ht="15.7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</row>
    <row r="351" ht="15.7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</row>
    <row r="352" ht="15.7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</row>
    <row r="353" ht="15.7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</row>
    <row r="354" ht="15.7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</row>
    <row r="355" ht="15.7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</row>
    <row r="356" ht="15.7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</row>
    <row r="357" ht="15.7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</row>
    <row r="358" ht="15.7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</row>
    <row r="359" ht="15.7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</row>
    <row r="360" ht="15.7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</row>
    <row r="361" ht="15.7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</row>
    <row r="362" ht="15.7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</row>
    <row r="363" ht="15.7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</row>
    <row r="364" ht="15.7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</row>
    <row r="365" ht="15.7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</row>
    <row r="366" ht="15.7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</row>
    <row r="367" ht="15.7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</row>
    <row r="368" ht="15.7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</row>
    <row r="369" ht="15.7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</row>
    <row r="370" ht="15.7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</row>
    <row r="371" ht="15.7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</row>
    <row r="372" ht="15.7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</row>
    <row r="373" ht="15.7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</row>
    <row r="374" ht="15.7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</row>
    <row r="375" ht="15.7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</row>
    <row r="376" ht="15.7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</row>
    <row r="377" ht="15.7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</row>
    <row r="378" ht="15.7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</row>
    <row r="379" ht="15.7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</row>
    <row r="380" ht="15.7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</row>
    <row r="381" ht="15.7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</row>
    <row r="382" ht="15.7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</row>
    <row r="383" ht="15.7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</row>
    <row r="384" ht="15.7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</row>
    <row r="385" ht="15.7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</row>
    <row r="386" ht="15.7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</row>
    <row r="387" ht="15.7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</row>
    <row r="388" ht="15.7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</row>
    <row r="389" ht="15.7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</row>
    <row r="390" ht="15.7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</row>
    <row r="391" ht="15.7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</row>
    <row r="392" ht="15.7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</row>
    <row r="393" ht="15.7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</row>
    <row r="394" ht="15.7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</row>
    <row r="395" ht="15.7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</row>
    <row r="396" ht="15.7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</row>
    <row r="397" ht="15.7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</row>
    <row r="398" ht="15.7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</row>
    <row r="399" ht="15.7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</row>
    <row r="400" ht="15.7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</row>
    <row r="401" ht="15.7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</row>
    <row r="402" ht="15.7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</row>
    <row r="403" ht="15.7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</row>
    <row r="404" ht="15.7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</row>
    <row r="405" ht="15.7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</row>
    <row r="406" ht="15.7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</row>
    <row r="407" ht="15.7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</row>
    <row r="408" ht="15.7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</row>
    <row r="409" ht="15.7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</row>
    <row r="410" ht="15.7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</row>
    <row r="411" ht="15.7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</row>
    <row r="412" ht="15.7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</row>
    <row r="413" ht="15.7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</row>
    <row r="414" ht="15.7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</row>
    <row r="415" ht="15.7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</row>
    <row r="416" ht="15.7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</row>
    <row r="417" ht="15.7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</row>
    <row r="418" ht="15.7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</row>
    <row r="419" ht="15.7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</row>
    <row r="420" ht="15.7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</row>
    <row r="421" ht="15.7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</row>
    <row r="422" ht="15.7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</row>
    <row r="423" ht="15.7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</row>
    <row r="424" ht="15.7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</row>
    <row r="425" ht="15.7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</row>
    <row r="426" ht="15.7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</row>
    <row r="427" ht="15.7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</row>
    <row r="428" ht="15.7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</row>
    <row r="429" ht="15.7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</row>
    <row r="430" ht="15.7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</row>
    <row r="431" ht="15.7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</row>
    <row r="432" ht="15.7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</row>
    <row r="433" ht="15.7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</row>
    <row r="434" ht="15.7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</row>
    <row r="435" ht="15.7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</row>
    <row r="436" ht="15.7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</row>
    <row r="437" ht="15.7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</row>
    <row r="438" ht="15.7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</row>
    <row r="439" ht="15.7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</row>
    <row r="440" ht="15.7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</row>
    <row r="441" ht="15.7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</row>
    <row r="442" ht="15.7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</row>
    <row r="443" ht="15.7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</row>
    <row r="444" ht="15.7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</row>
    <row r="445" ht="15.7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</row>
    <row r="446" ht="15.7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</row>
    <row r="447" ht="15.7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</row>
    <row r="448" ht="15.7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</row>
    <row r="449" ht="15.7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</row>
    <row r="450" ht="15.7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</row>
    <row r="451" ht="15.7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</row>
    <row r="452" ht="15.7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</row>
    <row r="453" ht="15.7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</row>
    <row r="454" ht="15.7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</row>
    <row r="455" ht="15.7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</row>
    <row r="456" ht="15.7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</row>
    <row r="457" ht="15.7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</row>
    <row r="458" ht="15.7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</row>
    <row r="459" ht="15.7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</row>
    <row r="460" ht="15.7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</row>
    <row r="461" ht="15.7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</row>
    <row r="462" ht="15.7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</row>
    <row r="463" ht="15.7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</row>
    <row r="464" ht="15.7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</row>
    <row r="465" ht="15.7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</row>
    <row r="466" ht="15.7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</row>
    <row r="467" ht="15.7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</row>
    <row r="468" ht="15.7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</row>
    <row r="469" ht="15.7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</row>
    <row r="470" ht="15.7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</row>
    <row r="471" ht="15.7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</row>
    <row r="472" ht="15.7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</row>
    <row r="473" ht="15.7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</row>
    <row r="474" ht="15.7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</row>
    <row r="475" ht="15.7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</row>
    <row r="476" ht="15.7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</row>
    <row r="477" ht="15.7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</row>
    <row r="478" ht="15.7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</row>
    <row r="479" ht="15.7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</row>
    <row r="480" ht="15.7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</row>
    <row r="481" ht="15.7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</row>
    <row r="482" ht="15.7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</row>
    <row r="483" ht="15.7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</row>
    <row r="484" ht="15.7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</row>
    <row r="485" ht="15.7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</row>
    <row r="486" ht="15.7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</row>
    <row r="487" ht="15.7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</row>
    <row r="488" ht="15.7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</row>
    <row r="489" ht="15.7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</row>
    <row r="490" ht="15.7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</row>
    <row r="491" ht="15.7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</row>
    <row r="492" ht="15.7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</row>
    <row r="493" ht="15.7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</row>
    <row r="494" ht="15.7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</row>
    <row r="495" ht="15.7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</row>
    <row r="496" ht="15.7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</row>
    <row r="497" ht="15.7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</row>
    <row r="498" ht="15.7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</row>
    <row r="499" ht="15.7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</row>
    <row r="500" ht="15.7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</row>
    <row r="501" ht="15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</row>
    <row r="502" ht="15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</row>
    <row r="503" ht="15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</row>
    <row r="504" ht="15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</row>
    <row r="505" ht="15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</row>
    <row r="506" ht="15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</row>
    <row r="507" ht="15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</row>
    <row r="508" ht="15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</row>
    <row r="509" ht="15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</row>
    <row r="510" ht="15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</row>
    <row r="511" ht="15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</row>
    <row r="512" ht="15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</row>
    <row r="513" ht="15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</row>
    <row r="514" ht="15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</row>
    <row r="515" ht="15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</row>
    <row r="516" ht="15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</row>
    <row r="517" ht="15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</row>
    <row r="518" ht="15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</row>
    <row r="519" ht="15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</row>
    <row r="520" ht="15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</row>
    <row r="521" ht="15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</row>
    <row r="522" ht="15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</row>
    <row r="523" ht="15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</row>
    <row r="524" ht="15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</row>
    <row r="525" ht="15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</row>
    <row r="526" ht="15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</row>
    <row r="527" ht="15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</row>
    <row r="528" ht="15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</row>
    <row r="529" ht="15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</row>
    <row r="530" ht="15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</row>
    <row r="531" ht="15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</row>
    <row r="532" ht="15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</row>
    <row r="533" ht="15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</row>
    <row r="534" ht="15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</row>
    <row r="535" ht="15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</row>
    <row r="536" ht="15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</row>
    <row r="537" ht="15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</row>
    <row r="538" ht="15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</row>
    <row r="539" ht="15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</row>
    <row r="540" ht="15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</row>
    <row r="541" ht="15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</row>
    <row r="542" ht="15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</row>
    <row r="543" ht="15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</row>
    <row r="544" ht="15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</row>
    <row r="545" ht="15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</row>
    <row r="546" ht="15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</row>
    <row r="547" ht="15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</row>
    <row r="548" ht="15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</row>
    <row r="549" ht="15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</row>
    <row r="550" ht="15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</row>
    <row r="551" ht="15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</row>
    <row r="552" ht="15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</row>
    <row r="553" ht="15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</row>
    <row r="554" ht="15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</row>
    <row r="555" ht="15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</row>
    <row r="556" ht="15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</row>
    <row r="557" ht="15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</row>
    <row r="558" ht="15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</row>
    <row r="559" ht="15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</row>
    <row r="560" ht="15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</row>
    <row r="561" ht="15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</row>
    <row r="562" ht="15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</row>
    <row r="563" ht="15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</row>
    <row r="564" ht="15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</row>
    <row r="565" ht="15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</row>
    <row r="566" ht="15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</row>
    <row r="567" ht="15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</row>
    <row r="568" ht="15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</row>
    <row r="569" ht="15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</row>
    <row r="570" ht="15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</row>
    <row r="571" ht="15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</row>
    <row r="572" ht="15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</row>
    <row r="573" ht="15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</row>
    <row r="574" ht="15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</row>
    <row r="575" ht="15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</row>
    <row r="576" ht="15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</row>
    <row r="577" ht="15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</row>
    <row r="578" ht="15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</row>
    <row r="579" ht="15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</row>
    <row r="580" ht="15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</row>
    <row r="581" ht="15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</row>
    <row r="582" ht="15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</row>
    <row r="583" ht="15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</row>
    <row r="584" ht="15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</row>
    <row r="585" ht="15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</row>
    <row r="586" ht="15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</row>
    <row r="587" ht="15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</row>
    <row r="588" ht="15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</row>
    <row r="589" ht="15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</row>
    <row r="590" ht="15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</row>
    <row r="591" ht="15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</row>
    <row r="592" ht="15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</row>
    <row r="593" ht="15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</row>
    <row r="594" ht="15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</row>
    <row r="595" ht="15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</row>
    <row r="596" ht="15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</row>
    <row r="597" ht="15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</row>
    <row r="598" ht="15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</row>
    <row r="599" ht="15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</row>
    <row r="600" ht="15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</row>
    <row r="601" ht="15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</row>
    <row r="602" ht="15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</row>
    <row r="603" ht="15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</row>
    <row r="604" ht="15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</row>
    <row r="605" ht="15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</row>
    <row r="606" ht="15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</row>
    <row r="607" ht="15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</row>
    <row r="608" ht="15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</row>
    <row r="609" ht="15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</row>
    <row r="610" ht="15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</row>
    <row r="611" ht="15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</row>
    <row r="612" ht="15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</row>
    <row r="613" ht="15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</row>
    <row r="614" ht="15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</row>
    <row r="615" ht="15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</row>
    <row r="616" ht="15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</row>
    <row r="617" ht="15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</row>
    <row r="618" ht="15.7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</row>
    <row r="619" ht="15.7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</row>
    <row r="620" ht="15.7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</row>
    <row r="621" ht="15.7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</row>
    <row r="622" ht="15.7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</row>
    <row r="623" ht="15.7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</row>
    <row r="624" ht="15.7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</row>
    <row r="625" ht="15.7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</row>
    <row r="626" ht="15.7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</row>
    <row r="627" ht="15.7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</row>
    <row r="628" ht="15.7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</row>
    <row r="629" ht="15.7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</row>
    <row r="630" ht="15.7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</row>
    <row r="631" ht="15.7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</row>
    <row r="632" ht="15.7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</row>
    <row r="633" ht="15.7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</row>
    <row r="634" ht="15.7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</row>
    <row r="635" ht="15.7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</row>
    <row r="636" ht="15.7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</row>
    <row r="637" ht="15.7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</row>
    <row r="638" ht="15.7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</row>
    <row r="639" ht="15.7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</row>
    <row r="640" ht="15.7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</row>
    <row r="641" ht="15.7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</row>
    <row r="642" ht="15.7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</row>
    <row r="643" ht="15.7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</row>
    <row r="644" ht="15.7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</row>
    <row r="645" ht="15.7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</row>
    <row r="646" ht="15.7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</row>
    <row r="647" ht="15.7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</row>
    <row r="648" ht="15.7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</row>
    <row r="649" ht="15.7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</row>
    <row r="650" ht="15.7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</row>
    <row r="651" ht="15.7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</row>
    <row r="652" ht="15.7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</row>
    <row r="653" ht="15.7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</row>
    <row r="654" ht="15.7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</row>
    <row r="655" ht="15.7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</row>
    <row r="656" ht="15.7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</row>
    <row r="657" ht="15.7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</row>
    <row r="658" ht="15.7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</row>
    <row r="659" ht="15.7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</row>
    <row r="660" ht="15.7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</row>
    <row r="661" ht="15.7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</row>
    <row r="662" ht="15.7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</row>
    <row r="663" ht="15.7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</row>
    <row r="664" ht="15.7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</row>
    <row r="665" ht="15.7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</row>
    <row r="666" ht="15.7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</row>
    <row r="667" ht="15.7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</row>
    <row r="668" ht="15.7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</row>
    <row r="669" ht="15.7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</row>
    <row r="670" ht="15.7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</row>
    <row r="671" ht="15.7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</row>
    <row r="672" ht="15.7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</row>
    <row r="673" ht="15.7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</row>
    <row r="674" ht="15.7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</row>
    <row r="675" ht="15.7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</row>
    <row r="676" ht="15.7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</row>
    <row r="677" ht="15.7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</row>
    <row r="678" ht="15.7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</row>
    <row r="679" ht="15.7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</row>
    <row r="680" ht="15.7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</row>
    <row r="681" ht="15.7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</row>
    <row r="682" ht="15.7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</row>
    <row r="683" ht="15.7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</row>
    <row r="684" ht="15.7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</row>
    <row r="685" ht="15.7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</row>
    <row r="686" ht="15.7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</row>
    <row r="687" ht="15.7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</row>
    <row r="688" ht="15.7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</row>
    <row r="689" ht="15.7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</row>
    <row r="690" ht="15.7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</row>
    <row r="691" ht="15.7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</row>
    <row r="692" ht="15.7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</row>
    <row r="693" ht="15.7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</row>
    <row r="694" ht="15.7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</row>
    <row r="695" ht="15.7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</row>
    <row r="696" ht="15.7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</row>
    <row r="697" ht="15.7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</row>
    <row r="698" ht="15.7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</row>
    <row r="699" ht="15.7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</row>
    <row r="700" ht="15.7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</row>
    <row r="701" ht="15.7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</row>
    <row r="702" ht="15.7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</row>
    <row r="703" ht="15.7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</row>
    <row r="704" ht="15.7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</row>
    <row r="705" ht="15.7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</row>
    <row r="706" ht="15.7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</row>
    <row r="707" ht="15.7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</row>
    <row r="708" ht="15.7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</row>
    <row r="709" ht="15.7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</row>
    <row r="710" ht="15.7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</row>
    <row r="711" ht="15.7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</row>
    <row r="712" ht="15.7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</row>
    <row r="713" ht="15.7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</row>
    <row r="714" ht="15.7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</row>
    <row r="715" ht="15.7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</row>
    <row r="716" ht="15.7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</row>
    <row r="717" ht="15.7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</row>
    <row r="718" ht="15.7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</row>
    <row r="719" ht="15.7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</row>
    <row r="720" ht="15.7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</row>
    <row r="721" ht="15.7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</row>
    <row r="722" ht="15.7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</row>
    <row r="723" ht="15.7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</row>
    <row r="724" ht="15.7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</row>
    <row r="725" ht="15.7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</row>
    <row r="726" ht="15.7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</row>
    <row r="727" ht="15.7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</row>
    <row r="728" ht="15.7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</row>
    <row r="729" ht="15.7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</row>
    <row r="730" ht="15.7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</row>
    <row r="731" ht="15.7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</row>
    <row r="732" ht="15.7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</row>
    <row r="733" ht="15.7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</row>
    <row r="734" ht="15.7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</row>
    <row r="735" ht="15.7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</row>
    <row r="736" ht="15.7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</row>
    <row r="737" ht="15.7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</row>
    <row r="738" ht="15.7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</row>
    <row r="739" ht="15.7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</row>
    <row r="740" ht="15.7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</row>
    <row r="741" ht="15.7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</row>
    <row r="742" ht="15.7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</row>
    <row r="743" ht="15.7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</row>
    <row r="744" ht="15.7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</row>
    <row r="745" ht="15.7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</row>
    <row r="746" ht="15.7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</row>
    <row r="747" ht="15.7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</row>
    <row r="748" ht="15.7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</row>
    <row r="749" ht="15.7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</row>
    <row r="750" ht="15.7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</row>
    <row r="751" ht="15.7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</row>
    <row r="752" ht="15.7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</row>
    <row r="753" ht="15.7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</row>
    <row r="754" ht="15.7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</row>
    <row r="755" ht="15.7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</row>
    <row r="756" ht="15.7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</row>
    <row r="757" ht="15.7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</row>
    <row r="758" ht="15.7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</row>
    <row r="759" ht="15.7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</row>
    <row r="760" ht="15.7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</row>
    <row r="761" ht="15.7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</row>
    <row r="762" ht="15.7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</row>
    <row r="763" ht="15.7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</row>
    <row r="764" ht="15.7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</row>
    <row r="765" ht="15.7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</row>
    <row r="766" ht="15.7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</row>
    <row r="767" ht="15.7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</row>
    <row r="768" ht="15.7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</row>
    <row r="769" ht="15.7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</row>
    <row r="770" ht="15.7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</row>
    <row r="771" ht="15.7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</row>
    <row r="772" ht="15.7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</row>
    <row r="773" ht="15.7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</row>
    <row r="774" ht="15.7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</row>
    <row r="775" ht="15.7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</row>
    <row r="776" ht="15.7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</row>
    <row r="777" ht="15.7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</row>
    <row r="778" ht="15.7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</row>
    <row r="779" ht="15.7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</row>
    <row r="780" ht="15.7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</row>
    <row r="781" ht="15.7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</row>
    <row r="782" ht="15.7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</row>
    <row r="783" ht="15.7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</row>
    <row r="784" ht="15.7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</row>
    <row r="785" ht="15.7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</row>
    <row r="786" ht="15.7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</row>
    <row r="787" ht="15.7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</row>
    <row r="788" ht="15.7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</row>
    <row r="789" ht="15.7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</row>
    <row r="790" ht="15.7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</row>
    <row r="791" ht="15.7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</row>
    <row r="792" ht="15.7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</row>
    <row r="793" ht="15.7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</row>
    <row r="794" ht="15.7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</row>
    <row r="795" ht="15.7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</row>
    <row r="796" ht="15.7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</row>
    <row r="797" ht="15.7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</row>
    <row r="798" ht="15.7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</row>
    <row r="799" ht="15.7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</row>
    <row r="800" ht="15.7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</row>
    <row r="801" ht="15.7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</row>
    <row r="802" ht="15.7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</row>
    <row r="803" ht="15.7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</row>
    <row r="804" ht="15.7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</row>
    <row r="805" ht="15.7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</row>
    <row r="806" ht="15.7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</row>
    <row r="807" ht="15.7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</row>
    <row r="808" ht="15.7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</row>
    <row r="809" ht="15.7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</row>
    <row r="810" ht="15.7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</row>
    <row r="811" ht="15.7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</row>
    <row r="812" ht="15.7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</row>
    <row r="813" ht="15.7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</row>
    <row r="814" ht="15.7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</row>
    <row r="815" ht="15.7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</row>
    <row r="816" ht="15.7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</row>
    <row r="817" ht="15.7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</row>
    <row r="818" ht="15.7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</row>
    <row r="819" ht="15.7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</row>
    <row r="820" ht="15.7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</row>
    <row r="821" ht="15.7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</row>
    <row r="822" ht="15.7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</row>
    <row r="823" ht="15.7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</row>
    <row r="824" ht="15.7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</row>
    <row r="825" ht="15.7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</row>
    <row r="826" ht="15.7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</row>
    <row r="827" ht="15.7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</row>
    <row r="828" ht="15.7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</row>
    <row r="829" ht="15.7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</row>
    <row r="830" ht="15.7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</row>
    <row r="831" ht="15.7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</row>
    <row r="832" ht="15.7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</row>
    <row r="833" ht="15.7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</row>
    <row r="834" ht="15.7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</row>
    <row r="835" ht="15.7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</row>
    <row r="836" ht="15.7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</row>
    <row r="837" ht="15.7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</row>
    <row r="838" ht="15.7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</row>
    <row r="839" ht="15.7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</row>
    <row r="840" ht="15.7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</row>
    <row r="841" ht="15.7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</row>
    <row r="842" ht="15.7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</row>
    <row r="843" ht="15.7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</row>
    <row r="844" ht="15.7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</row>
    <row r="845" ht="15.7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</row>
    <row r="846" ht="15.7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</row>
    <row r="847" ht="15.7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</row>
    <row r="848" ht="15.7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</row>
    <row r="849" ht="15.7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</row>
    <row r="850" ht="15.7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</row>
    <row r="851" ht="15.7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</row>
    <row r="852" ht="15.7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</row>
    <row r="853" ht="15.7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</row>
    <row r="854" ht="15.7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</row>
    <row r="855" ht="15.7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</row>
    <row r="856" ht="15.7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</row>
    <row r="857" ht="15.7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</row>
    <row r="858" ht="15.7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</row>
    <row r="859" ht="15.7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</row>
    <row r="860" ht="15.7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</row>
    <row r="861" ht="15.7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</row>
    <row r="862" ht="15.7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</row>
    <row r="863" ht="15.7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</row>
    <row r="864" ht="15.7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</row>
    <row r="865" ht="15.7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</row>
    <row r="866" ht="15.7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</row>
    <row r="867" ht="15.7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</row>
    <row r="868" ht="15.7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</row>
    <row r="869" ht="15.7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</row>
    <row r="870" ht="15.7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</row>
    <row r="871" ht="15.7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</row>
    <row r="872" ht="15.7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</row>
    <row r="873" ht="15.7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</row>
    <row r="874" ht="15.7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</row>
    <row r="875" ht="15.7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</row>
    <row r="876" ht="15.7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</row>
    <row r="877" ht="15.7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</row>
    <row r="878" ht="15.7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</row>
    <row r="879" ht="15.7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</row>
    <row r="880" ht="15.7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</row>
    <row r="881" ht="15.7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</row>
    <row r="882" ht="15.7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</row>
    <row r="883" ht="15.7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</row>
    <row r="884" ht="15.7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</row>
    <row r="885" ht="15.7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</row>
    <row r="886" ht="15.7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</row>
    <row r="887" ht="15.7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</row>
    <row r="888" ht="15.7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</row>
    <row r="889" ht="15.7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</row>
    <row r="890" ht="15.7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</row>
    <row r="891" ht="15.7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</row>
    <row r="892" ht="15.7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</row>
    <row r="893" ht="15.7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</row>
    <row r="894" ht="15.7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</row>
    <row r="895" ht="15.7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</row>
    <row r="896" ht="15.7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</row>
    <row r="897" ht="15.7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</row>
    <row r="898" ht="15.7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</row>
    <row r="899" ht="15.7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</row>
    <row r="900" ht="15.7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</row>
    <row r="901" ht="15.7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</row>
    <row r="902" ht="15.7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</row>
    <row r="903" ht="15.7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</row>
    <row r="904" ht="15.7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</row>
    <row r="905" ht="15.7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</row>
    <row r="906" ht="15.7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</row>
    <row r="907" ht="15.7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</row>
    <row r="908" ht="15.7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</row>
    <row r="909" ht="15.7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</row>
    <row r="910" ht="15.7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</row>
    <row r="911" ht="15.7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</row>
    <row r="912" ht="15.7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</row>
    <row r="913" ht="15.7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</row>
    <row r="914" ht="15.7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</row>
    <row r="915" ht="15.7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</row>
    <row r="916" ht="15.7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</row>
    <row r="917" ht="15.7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</row>
    <row r="918" ht="15.7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</row>
    <row r="919" ht="15.7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</row>
    <row r="920" ht="15.7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</row>
    <row r="921" ht="15.7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</row>
    <row r="922" ht="15.7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</row>
    <row r="923" ht="15.7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</row>
    <row r="924" ht="15.7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</row>
    <row r="925" ht="15.7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</row>
    <row r="926" ht="15.7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</row>
    <row r="927" ht="15.7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</row>
    <row r="928" ht="15.7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</row>
    <row r="929" ht="15.7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</row>
    <row r="930" ht="15.7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</row>
    <row r="931" ht="15.7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</row>
    <row r="932" ht="15.7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</row>
    <row r="933" ht="15.7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</row>
    <row r="934" ht="15.7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</row>
    <row r="935" ht="15.7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</row>
    <row r="936" ht="15.7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</row>
    <row r="937" ht="15.7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</row>
    <row r="938" ht="15.7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</row>
    <row r="939" ht="15.7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</row>
    <row r="940" ht="15.7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</row>
    <row r="941" ht="15.7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</row>
    <row r="942" ht="15.7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</row>
    <row r="943" ht="15.7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</row>
    <row r="944" ht="15.7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</row>
    <row r="945" ht="15.7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</row>
    <row r="946" ht="15.7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</row>
    <row r="947" ht="15.7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</row>
    <row r="948" ht="15.7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</row>
    <row r="949" ht="15.7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</row>
    <row r="950" ht="15.7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</row>
    <row r="951" ht="15.7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</row>
    <row r="952" ht="15.7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</row>
    <row r="953" ht="15.7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</row>
    <row r="954" ht="15.7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</row>
    <row r="955" ht="15.7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</row>
    <row r="956" ht="15.7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</row>
    <row r="957" ht="15.7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</row>
    <row r="958" ht="15.7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</row>
    <row r="959" ht="15.7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</row>
    <row r="960" ht="15.7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</row>
    <row r="961" ht="15.7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</row>
    <row r="962" ht="15.7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</row>
    <row r="963" ht="15.7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</row>
    <row r="964" ht="15.7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</row>
    <row r="965" ht="15.7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</row>
    <row r="966" ht="15.7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</row>
    <row r="967" ht="15.7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</row>
    <row r="968" ht="15.7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</row>
    <row r="969" ht="15.7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</row>
    <row r="970" ht="15.7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</row>
    <row r="971" ht="15.7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</row>
    <row r="972" ht="15.7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</row>
    <row r="973" ht="15.7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</row>
    <row r="974" ht="15.7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</row>
    <row r="975" ht="15.7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</row>
    <row r="976" ht="15.7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</row>
    <row r="977" ht="15.7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</row>
    <row r="978" ht="15.7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</row>
    <row r="979" ht="15.7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</row>
    <row r="980" ht="15.7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</row>
    <row r="981" ht="15.7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</row>
    <row r="982" ht="15.7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</row>
    <row r="983" ht="15.7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</row>
    <row r="984" ht="15.7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</row>
    <row r="985" ht="15.7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</row>
    <row r="986" ht="15.7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</row>
    <row r="987" ht="15.7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</row>
    <row r="988" ht="15.7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</row>
    <row r="989" ht="15.7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</row>
    <row r="990" ht="15.7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</row>
    <row r="991" ht="15.7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</row>
    <row r="992" ht="15.7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</row>
    <row r="993" ht="15.7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</row>
    <row r="994" ht="15.7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</row>
    <row r="995" ht="15.7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</row>
    <row r="996" ht="15.7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</row>
    <row r="997" ht="15.7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</row>
    <row r="998" ht="15.7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</row>
    <row r="999" ht="15.7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</row>
    <row r="1000" ht="15.7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</row>
  </sheetData>
  <mergeCells count="85">
    <mergeCell ref="F33:F34"/>
    <mergeCell ref="F35:F36"/>
    <mergeCell ref="G35:H36"/>
    <mergeCell ref="F39:H39"/>
    <mergeCell ref="F40:H41"/>
    <mergeCell ref="F27:F28"/>
    <mergeCell ref="G27:H28"/>
    <mergeCell ref="F29:F30"/>
    <mergeCell ref="G29:H30"/>
    <mergeCell ref="F31:F32"/>
    <mergeCell ref="G31:H32"/>
    <mergeCell ref="G33:H34"/>
    <mergeCell ref="Q34:R34"/>
    <mergeCell ref="Q35:R35"/>
    <mergeCell ref="Q36:R36"/>
    <mergeCell ref="K39:R39"/>
    <mergeCell ref="K40:R45"/>
    <mergeCell ref="F42:H43"/>
    <mergeCell ref="F44:H45"/>
    <mergeCell ref="H48:L48"/>
    <mergeCell ref="N48:R48"/>
    <mergeCell ref="F49:G49"/>
    <mergeCell ref="H49:L49"/>
    <mergeCell ref="M49:R49"/>
    <mergeCell ref="H50:L50"/>
    <mergeCell ref="M50:R50"/>
    <mergeCell ref="F50:G50"/>
    <mergeCell ref="F51:G51"/>
    <mergeCell ref="H51:L51"/>
    <mergeCell ref="M51:R51"/>
    <mergeCell ref="F52:G52"/>
    <mergeCell ref="H52:L52"/>
    <mergeCell ref="M52:R52"/>
    <mergeCell ref="H55:L55"/>
    <mergeCell ref="M55:R55"/>
    <mergeCell ref="F53:G53"/>
    <mergeCell ref="H53:L53"/>
    <mergeCell ref="M53:R53"/>
    <mergeCell ref="F54:G54"/>
    <mergeCell ref="H54:L54"/>
    <mergeCell ref="M54:R54"/>
    <mergeCell ref="F55:G55"/>
    <mergeCell ref="F1:R1"/>
    <mergeCell ref="F3:R6"/>
    <mergeCell ref="F7:R11"/>
    <mergeCell ref="F12:R12"/>
    <mergeCell ref="K14:M14"/>
    <mergeCell ref="P14:R14"/>
    <mergeCell ref="U14:W14"/>
    <mergeCell ref="U16:V18"/>
    <mergeCell ref="W16:W18"/>
    <mergeCell ref="F14:H14"/>
    <mergeCell ref="F15:G15"/>
    <mergeCell ref="K15:L15"/>
    <mergeCell ref="P15:Q15"/>
    <mergeCell ref="U15:V15"/>
    <mergeCell ref="F16:G18"/>
    <mergeCell ref="H16:H18"/>
    <mergeCell ref="K23:M24"/>
    <mergeCell ref="K25:M26"/>
    <mergeCell ref="K28:M29"/>
    <mergeCell ref="K30:M31"/>
    <mergeCell ref="K33:M34"/>
    <mergeCell ref="K35:M36"/>
    <mergeCell ref="K16:L18"/>
    <mergeCell ref="M16:M18"/>
    <mergeCell ref="F22:H22"/>
    <mergeCell ref="F23:F24"/>
    <mergeCell ref="G23:H24"/>
    <mergeCell ref="F25:F26"/>
    <mergeCell ref="G25:H26"/>
    <mergeCell ref="P16:Q18"/>
    <mergeCell ref="R16:R18"/>
    <mergeCell ref="P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</mergeCells>
  <hyperlinks>
    <hyperlink r:id="rId1" ref="F40"/>
  </hyperlinks>
  <printOptions/>
  <pageMargins bottom="0.75" footer="0.0" header="0.0" left="0.7" right="0.7" top="0.75"/>
  <pageSetup orientation="landscape"/>
  <headerFooter>
    <oddFooter>&amp;C000000000000000000000000000000000000&amp;P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2.63"/>
    <col customWidth="1" min="2" max="2" width="12.5"/>
    <col customWidth="1" min="3" max="3" width="18.0"/>
    <col customWidth="1" min="4" max="4" width="29.13"/>
    <col customWidth="1" min="5" max="5" width="43.13"/>
    <col customWidth="1" min="6" max="6" width="16.13"/>
    <col customWidth="1" min="7" max="7" width="19.13"/>
    <col customWidth="1" min="8" max="8" width="14.38"/>
    <col customWidth="1" min="9" max="9" width="13.88"/>
    <col customWidth="1" min="10" max="10" width="14.5"/>
    <col customWidth="1" min="11" max="11" width="13.88"/>
    <col customWidth="1" min="12" max="13" width="14.38"/>
    <col customWidth="1" min="14" max="14" width="15.63"/>
    <col customWidth="1" min="15" max="15" width="13.88"/>
    <col customWidth="1" min="16" max="16" width="15.63"/>
    <col customWidth="1" min="17" max="18" width="14.5"/>
    <col customWidth="1" min="19" max="20" width="15.63"/>
    <col customWidth="1" min="21" max="21" width="15.13"/>
    <col customWidth="1" min="22" max="22" width="13.38"/>
    <col customWidth="1" min="23" max="23" width="2.63"/>
    <col customWidth="1" min="24" max="25" width="23.0"/>
    <col customWidth="1" min="26" max="26" width="23.38"/>
    <col customWidth="1" min="27" max="27" width="2.63"/>
    <col customWidth="1" min="28" max="28" width="23.13"/>
    <col customWidth="1" min="29" max="30" width="23.38"/>
    <col customWidth="1" min="31" max="31" width="2.63"/>
    <col customWidth="1" min="32" max="32" width="15.63"/>
    <col customWidth="1" min="33" max="35" width="16.5"/>
    <col customWidth="1" min="36" max="47" width="15.63"/>
    <col customWidth="1" min="48" max="48" width="2.63"/>
    <col customWidth="1" min="49" max="49" width="14.63"/>
    <col customWidth="1" min="50" max="50" width="13.63"/>
    <col customWidth="1" min="51" max="51" width="15.63"/>
    <col customWidth="1" min="52" max="53" width="16.5"/>
    <col customWidth="1" min="54" max="54" width="20.13"/>
    <col customWidth="1" min="55" max="55" width="18.0"/>
    <col customWidth="1" min="56" max="56" width="16.5"/>
    <col customWidth="1" min="57" max="57" width="15.63"/>
    <col customWidth="1" min="58" max="58" width="16.5"/>
    <col customWidth="1" min="59" max="62" width="15.63"/>
    <col customWidth="1" min="63" max="63" width="2.63"/>
    <col customWidth="1" min="64" max="64" width="22.5"/>
    <col customWidth="1" min="65" max="65" width="22.38"/>
    <col customWidth="1" min="66" max="70" width="22.63"/>
    <col customWidth="1" min="71" max="72" width="2.63"/>
  </cols>
  <sheetData>
    <row r="1" ht="14.25" customHeight="1">
      <c r="A1" s="101"/>
      <c r="B1" s="102"/>
      <c r="C1" s="103"/>
      <c r="D1" s="103"/>
      <c r="E1" s="104"/>
      <c r="F1" s="105"/>
      <c r="G1" s="106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8"/>
      <c r="W1" s="109"/>
      <c r="X1" s="110"/>
      <c r="Y1" s="107"/>
      <c r="Z1" s="106"/>
      <c r="AA1" s="107"/>
      <c r="AB1" s="107"/>
      <c r="AC1" s="107"/>
      <c r="AD1" s="106"/>
      <c r="AE1" s="111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8"/>
      <c r="BS1" s="112"/>
      <c r="BT1" s="112"/>
    </row>
    <row r="2" ht="18.75" customHeight="1">
      <c r="A2" s="112"/>
      <c r="B2" s="113"/>
      <c r="C2" s="62"/>
      <c r="D2" s="114"/>
      <c r="E2" s="115"/>
      <c r="F2" s="116"/>
      <c r="G2" s="117"/>
      <c r="H2" s="118"/>
      <c r="I2" s="118"/>
      <c r="J2" s="118"/>
      <c r="K2" s="118"/>
      <c r="L2" s="118"/>
      <c r="M2" s="119"/>
      <c r="N2" s="119"/>
      <c r="O2" s="118"/>
      <c r="P2" s="118"/>
      <c r="Q2" s="118"/>
      <c r="R2" s="118"/>
      <c r="S2" s="118"/>
      <c r="T2" s="118"/>
      <c r="U2" s="118"/>
      <c r="V2" s="120"/>
      <c r="W2" s="109"/>
      <c r="X2" s="121"/>
      <c r="Y2" s="119"/>
      <c r="Z2" s="122"/>
      <c r="AA2" s="119"/>
      <c r="AB2" s="119"/>
      <c r="AC2" s="119"/>
      <c r="AD2" s="122"/>
      <c r="AE2" s="123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24"/>
      <c r="AV2" s="125"/>
      <c r="AW2" s="121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24"/>
      <c r="BK2" s="125"/>
      <c r="BL2" s="121"/>
      <c r="BM2" s="119"/>
      <c r="BN2" s="119"/>
      <c r="BO2" s="119"/>
      <c r="BP2" s="119"/>
      <c r="BQ2" s="119"/>
      <c r="BR2" s="124"/>
      <c r="BS2" s="126"/>
      <c r="BT2" s="126"/>
    </row>
    <row r="3" ht="56.25" customHeight="1">
      <c r="A3" s="127"/>
      <c r="B3" s="45"/>
      <c r="D3" s="128"/>
      <c r="E3" s="129"/>
      <c r="F3" s="130"/>
      <c r="G3" s="131"/>
      <c r="H3" s="131"/>
      <c r="I3" s="131"/>
      <c r="J3" s="131"/>
      <c r="K3" s="131"/>
      <c r="L3" s="132"/>
      <c r="M3" s="133"/>
      <c r="N3" s="134"/>
      <c r="O3" s="135"/>
      <c r="P3" s="136"/>
      <c r="Q3" s="136"/>
      <c r="R3" s="136"/>
      <c r="S3" s="136"/>
      <c r="T3" s="136"/>
      <c r="U3" s="136"/>
      <c r="V3" s="137"/>
      <c r="W3" s="109"/>
      <c r="X3" s="138"/>
      <c r="Y3" s="139"/>
      <c r="Z3" s="140"/>
      <c r="AA3" s="139"/>
      <c r="AB3" s="139"/>
      <c r="AC3" s="139"/>
      <c r="AD3" s="140"/>
      <c r="AE3" s="141"/>
      <c r="AF3" s="142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4"/>
      <c r="AV3" s="145"/>
      <c r="AW3" s="146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4"/>
      <c r="BK3" s="145"/>
      <c r="BL3" s="146"/>
      <c r="BM3" s="143"/>
      <c r="BN3" s="143"/>
      <c r="BO3" s="143"/>
      <c r="BP3" s="143"/>
      <c r="BQ3" s="143"/>
      <c r="BR3" s="144"/>
      <c r="BS3" s="126"/>
      <c r="BT3" s="126"/>
    </row>
    <row r="4" ht="51.75" customHeight="1">
      <c r="A4" s="127"/>
      <c r="B4" s="45"/>
      <c r="D4" s="128"/>
      <c r="E4" s="129"/>
      <c r="F4" s="147"/>
      <c r="G4" s="148"/>
      <c r="H4" s="136"/>
      <c r="I4" s="136"/>
      <c r="J4" s="136"/>
      <c r="K4" s="136"/>
      <c r="L4" s="149"/>
      <c r="M4" s="133"/>
      <c r="N4" s="150" t="s">
        <v>52</v>
      </c>
      <c r="O4" s="135"/>
      <c r="P4" s="136"/>
      <c r="Q4" s="136"/>
      <c r="R4" s="136"/>
      <c r="S4" s="136"/>
      <c r="T4" s="136"/>
      <c r="U4" s="136"/>
      <c r="V4" s="137"/>
      <c r="W4" s="109"/>
      <c r="X4" s="151"/>
      <c r="Y4" s="152"/>
      <c r="Z4" s="153"/>
      <c r="AA4" s="152"/>
      <c r="AB4" s="152"/>
      <c r="AC4" s="152"/>
      <c r="AD4" s="153"/>
      <c r="AE4" s="154"/>
      <c r="AF4" s="155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7"/>
      <c r="AV4" s="158"/>
      <c r="AW4" s="159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7"/>
      <c r="BK4" s="158"/>
      <c r="BL4" s="159"/>
      <c r="BM4" s="156"/>
      <c r="BN4" s="156"/>
      <c r="BO4" s="156"/>
      <c r="BP4" s="156"/>
      <c r="BQ4" s="156"/>
      <c r="BR4" s="157"/>
      <c r="BS4" s="126"/>
      <c r="BT4" s="126"/>
    </row>
    <row r="5" ht="56.25" customHeight="1">
      <c r="A5" s="127"/>
      <c r="B5" s="45"/>
      <c r="D5" s="128"/>
      <c r="E5" s="129"/>
      <c r="F5" s="135"/>
      <c r="G5" s="160"/>
      <c r="H5" s="136"/>
      <c r="I5" s="136"/>
      <c r="J5" s="136"/>
      <c r="K5" s="136"/>
      <c r="L5" s="149"/>
      <c r="M5" s="133"/>
      <c r="N5" s="150" t="s">
        <v>53</v>
      </c>
      <c r="O5" s="135"/>
      <c r="P5" s="136"/>
      <c r="Q5" s="136"/>
      <c r="R5" s="136"/>
      <c r="S5" s="136"/>
      <c r="T5" s="136"/>
      <c r="U5" s="136"/>
      <c r="V5" s="137"/>
      <c r="W5" s="109"/>
      <c r="X5" s="151"/>
      <c r="Y5" s="152"/>
      <c r="Z5" s="153"/>
      <c r="AA5" s="152"/>
      <c r="AB5" s="152"/>
      <c r="AC5" s="152"/>
      <c r="AD5" s="153"/>
      <c r="AE5" s="154"/>
      <c r="AF5" s="155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7"/>
      <c r="AV5" s="158"/>
      <c r="AW5" s="159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7"/>
      <c r="BK5" s="158"/>
      <c r="BL5" s="159"/>
      <c r="BM5" s="156"/>
      <c r="BN5" s="156"/>
      <c r="BO5" s="156"/>
      <c r="BP5" s="156"/>
      <c r="BQ5" s="156"/>
      <c r="BR5" s="157"/>
      <c r="BS5" s="126"/>
      <c r="BT5" s="126"/>
    </row>
    <row r="6" ht="96.75" customHeight="1">
      <c r="A6" s="161"/>
      <c r="B6" s="48"/>
      <c r="C6" s="65"/>
      <c r="D6" s="162"/>
      <c r="E6" s="163"/>
      <c r="F6" s="164"/>
      <c r="G6" s="165"/>
      <c r="H6" s="166"/>
      <c r="I6" s="167"/>
      <c r="J6" s="167"/>
      <c r="K6" s="167"/>
      <c r="L6" s="168"/>
      <c r="M6" s="169"/>
      <c r="N6" s="170"/>
      <c r="O6" s="167"/>
      <c r="P6" s="167"/>
      <c r="Q6" s="167"/>
      <c r="R6" s="167"/>
      <c r="S6" s="167"/>
      <c r="T6" s="167"/>
      <c r="U6" s="167"/>
      <c r="V6" s="171"/>
      <c r="W6" s="109"/>
      <c r="X6" s="172"/>
      <c r="Y6" s="173"/>
      <c r="Z6" s="174"/>
      <c r="AA6" s="173"/>
      <c r="AB6" s="173"/>
      <c r="AC6" s="173"/>
      <c r="AD6" s="174"/>
      <c r="AE6" s="175"/>
      <c r="AF6" s="176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8"/>
      <c r="AV6" s="158"/>
      <c r="AW6" s="179"/>
      <c r="AX6" s="177"/>
      <c r="AY6" s="177"/>
      <c r="AZ6" s="177"/>
      <c r="BA6" s="177"/>
      <c r="BB6" s="177"/>
      <c r="BC6" s="177"/>
      <c r="BD6" s="177"/>
      <c r="BE6" s="177"/>
      <c r="BF6" s="177"/>
      <c r="BG6" s="177"/>
      <c r="BH6" s="177"/>
      <c r="BI6" s="177"/>
      <c r="BJ6" s="178"/>
      <c r="BK6" s="158"/>
      <c r="BL6" s="179"/>
      <c r="BM6" s="177"/>
      <c r="BN6" s="177"/>
      <c r="BO6" s="177"/>
      <c r="BP6" s="177"/>
      <c r="BQ6" s="177"/>
      <c r="BR6" s="178"/>
      <c r="BS6" s="180"/>
      <c r="BT6" s="180"/>
    </row>
    <row r="7" ht="10.5" customHeight="1">
      <c r="A7" s="181"/>
      <c r="B7" s="181"/>
      <c r="C7" s="181"/>
      <c r="D7" s="181"/>
      <c r="E7" s="181"/>
      <c r="F7" s="181"/>
      <c r="G7" s="182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2"/>
      <c r="AA7" s="181"/>
      <c r="AB7" s="181"/>
      <c r="AC7" s="181"/>
      <c r="AD7" s="182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3"/>
    </row>
    <row r="8" ht="10.5" customHeight="1">
      <c r="A8" s="101"/>
      <c r="B8" s="184"/>
      <c r="C8" s="181"/>
      <c r="D8" s="109"/>
      <c r="E8" s="109"/>
      <c r="F8" s="185"/>
      <c r="G8" s="186"/>
      <c r="H8" s="187"/>
      <c r="I8" s="187"/>
      <c r="J8" s="187"/>
      <c r="K8" s="187"/>
      <c r="L8" s="187"/>
      <c r="M8" s="187"/>
      <c r="N8" s="188"/>
      <c r="O8" s="189"/>
      <c r="P8" s="189"/>
      <c r="Q8" s="190"/>
      <c r="R8" s="189"/>
      <c r="S8" s="189"/>
      <c r="T8" s="189"/>
      <c r="U8" s="191"/>
      <c r="V8" s="192"/>
      <c r="W8" s="193"/>
      <c r="X8" s="184"/>
      <c r="Y8" s="184"/>
      <c r="Z8" s="194"/>
      <c r="AA8" s="184"/>
      <c r="AB8" s="184"/>
      <c r="AC8" s="184"/>
      <c r="AD8" s="19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</row>
    <row r="9" ht="45.75" customHeight="1">
      <c r="A9" s="101"/>
      <c r="B9" s="195" t="s">
        <v>54</v>
      </c>
      <c r="C9" s="196"/>
      <c r="D9" s="197" t="s">
        <v>55</v>
      </c>
      <c r="E9" s="198"/>
      <c r="F9" s="199" t="s">
        <v>56</v>
      </c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1"/>
      <c r="W9" s="202"/>
      <c r="X9" s="203"/>
      <c r="Y9" s="203"/>
      <c r="Z9" s="204"/>
      <c r="AA9" s="202"/>
      <c r="AB9" s="203"/>
      <c r="AC9" s="203"/>
      <c r="AD9" s="205"/>
      <c r="AE9" s="206"/>
      <c r="AF9" s="207"/>
      <c r="AG9" s="207"/>
      <c r="AH9" s="207"/>
      <c r="AI9" s="207"/>
      <c r="AJ9" s="207"/>
      <c r="AK9" s="208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184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8"/>
      <c r="BI9" s="207"/>
      <c r="BJ9" s="207"/>
      <c r="BK9" s="184"/>
      <c r="BL9" s="207"/>
      <c r="BM9" s="207"/>
      <c r="BN9" s="207"/>
      <c r="BO9" s="207"/>
      <c r="BP9" s="207"/>
      <c r="BQ9" s="207"/>
      <c r="BR9" s="207"/>
      <c r="BS9" s="184"/>
      <c r="BT9" s="184"/>
    </row>
    <row r="10" ht="14.25" customHeight="1">
      <c r="A10" s="112"/>
      <c r="B10" s="209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114"/>
      <c r="W10" s="184"/>
      <c r="X10" s="184"/>
      <c r="Y10" s="184"/>
      <c r="Z10" s="194"/>
      <c r="AA10" s="184"/>
      <c r="AB10" s="184"/>
      <c r="AC10" s="184"/>
      <c r="AD10" s="194"/>
      <c r="AE10" s="184"/>
      <c r="AF10" s="184"/>
      <c r="AG10" s="184"/>
      <c r="AH10" s="184"/>
      <c r="AI10" s="184"/>
      <c r="AJ10" s="184"/>
      <c r="AK10" s="210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210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211"/>
      <c r="BT10" s="211"/>
    </row>
    <row r="11" ht="45.75" customHeight="1">
      <c r="A11" s="127"/>
      <c r="B11" s="48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162"/>
      <c r="W11" s="212"/>
      <c r="X11" s="103"/>
      <c r="Y11" s="103"/>
      <c r="Z11" s="213"/>
      <c r="AA11" s="103"/>
      <c r="AB11" s="103"/>
      <c r="AC11" s="103"/>
      <c r="AD11" s="213"/>
      <c r="AE11" s="214"/>
      <c r="AF11" s="215" t="s">
        <v>57</v>
      </c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2"/>
      <c r="AV11" s="158"/>
      <c r="AW11" s="216"/>
      <c r="AX11" s="217"/>
      <c r="AY11" s="218" t="s">
        <v>58</v>
      </c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20"/>
      <c r="BK11" s="158"/>
      <c r="BL11" s="215" t="s">
        <v>59</v>
      </c>
      <c r="BM11" s="31"/>
      <c r="BN11" s="31"/>
      <c r="BO11" s="31"/>
      <c r="BP11" s="31"/>
      <c r="BQ11" s="31"/>
      <c r="BR11" s="32"/>
      <c r="BS11" s="126"/>
      <c r="BT11" s="126"/>
    </row>
    <row r="12" ht="57.75" customHeight="1">
      <c r="A12" s="127"/>
      <c r="B12" s="221"/>
      <c r="C12" s="222"/>
      <c r="D12" s="222" t="s">
        <v>60</v>
      </c>
      <c r="E12" s="223"/>
      <c r="F12" s="224"/>
      <c r="G12" s="225"/>
      <c r="H12" s="226"/>
      <c r="I12" s="227"/>
      <c r="J12" s="227"/>
      <c r="K12" s="227"/>
      <c r="L12" s="227"/>
      <c r="M12" s="228"/>
      <c r="N12" s="229" t="s">
        <v>61</v>
      </c>
      <c r="O12" s="230"/>
      <c r="P12" s="230"/>
      <c r="Q12" s="230"/>
      <c r="R12" s="230"/>
      <c r="S12" s="230"/>
      <c r="T12" s="230"/>
      <c r="U12" s="230"/>
      <c r="V12" s="231"/>
      <c r="W12" s="109"/>
      <c r="X12" s="232" t="s">
        <v>62</v>
      </c>
      <c r="Y12" s="232" t="s">
        <v>63</v>
      </c>
      <c r="Z12" s="233" t="s">
        <v>64</v>
      </c>
      <c r="AA12" s="234"/>
      <c r="AB12" s="232" t="s">
        <v>65</v>
      </c>
      <c r="AC12" s="232" t="s">
        <v>66</v>
      </c>
      <c r="AD12" s="233" t="s">
        <v>67</v>
      </c>
      <c r="AE12" s="235"/>
      <c r="AF12" s="232" t="s">
        <v>68</v>
      </c>
      <c r="AG12" s="232" t="s">
        <v>69</v>
      </c>
      <c r="AH12" s="232" t="s">
        <v>70</v>
      </c>
      <c r="AI12" s="232" t="s">
        <v>71</v>
      </c>
      <c r="AJ12" s="232" t="s">
        <v>72</v>
      </c>
      <c r="AK12" s="232" t="s">
        <v>73</v>
      </c>
      <c r="AL12" s="232" t="s">
        <v>74</v>
      </c>
      <c r="AM12" s="232" t="s">
        <v>75</v>
      </c>
      <c r="AN12" s="232" t="s">
        <v>76</v>
      </c>
      <c r="AO12" s="232" t="s">
        <v>77</v>
      </c>
      <c r="AP12" s="232" t="s">
        <v>29</v>
      </c>
      <c r="AQ12" s="232" t="s">
        <v>78</v>
      </c>
      <c r="AR12" s="232" t="s">
        <v>79</v>
      </c>
      <c r="AS12" s="232" t="s">
        <v>33</v>
      </c>
      <c r="AT12" s="232" t="s">
        <v>35</v>
      </c>
      <c r="AU12" s="236" t="s">
        <v>36</v>
      </c>
      <c r="AV12" s="158"/>
      <c r="AW12" s="237" t="s">
        <v>80</v>
      </c>
      <c r="AX12" s="237" t="s">
        <v>81</v>
      </c>
      <c r="AY12" s="237" t="s">
        <v>80</v>
      </c>
      <c r="AZ12" s="237" t="s">
        <v>81</v>
      </c>
      <c r="BA12" s="237" t="s">
        <v>80</v>
      </c>
      <c r="BB12" s="237" t="s">
        <v>81</v>
      </c>
      <c r="BC12" s="237" t="s">
        <v>80</v>
      </c>
      <c r="BD12" s="237" t="s">
        <v>81</v>
      </c>
      <c r="BE12" s="237" t="s">
        <v>80</v>
      </c>
      <c r="BF12" s="237" t="s">
        <v>81</v>
      </c>
      <c r="BG12" s="237" t="s">
        <v>80</v>
      </c>
      <c r="BH12" s="237" t="s">
        <v>81</v>
      </c>
      <c r="BI12" s="237" t="s">
        <v>80</v>
      </c>
      <c r="BJ12" s="238" t="s">
        <v>81</v>
      </c>
      <c r="BK12" s="158"/>
      <c r="BL12" s="239" t="s">
        <v>82</v>
      </c>
      <c r="BM12" s="239" t="s">
        <v>83</v>
      </c>
      <c r="BN12" s="239" t="s">
        <v>84</v>
      </c>
      <c r="BO12" s="239" t="s">
        <v>85</v>
      </c>
      <c r="BP12" s="239" t="s">
        <v>86</v>
      </c>
      <c r="BQ12" s="239" t="s">
        <v>87</v>
      </c>
      <c r="BR12" s="240" t="s">
        <v>88</v>
      </c>
      <c r="BS12" s="126"/>
      <c r="BT12" s="126"/>
    </row>
    <row r="13" ht="27.75" customHeight="1">
      <c r="A13" s="127"/>
      <c r="B13" s="241"/>
      <c r="C13" s="242"/>
      <c r="D13" s="242"/>
      <c r="E13" s="242"/>
      <c r="F13" s="243"/>
      <c r="G13" s="244"/>
      <c r="H13" s="226"/>
      <c r="I13" s="227"/>
      <c r="J13" s="245" t="s">
        <v>89</v>
      </c>
      <c r="K13" s="246"/>
      <c r="L13" s="247"/>
      <c r="M13" s="230"/>
      <c r="N13" s="227"/>
      <c r="O13" s="230"/>
      <c r="P13" s="230"/>
      <c r="Q13" s="230"/>
      <c r="R13" s="230"/>
      <c r="S13" s="230"/>
      <c r="T13" s="230"/>
      <c r="U13" s="230"/>
      <c r="V13" s="231"/>
      <c r="W13" s="109"/>
      <c r="X13" s="248"/>
      <c r="Y13" s="248"/>
      <c r="Z13" s="47"/>
      <c r="AA13" s="249"/>
      <c r="AB13" s="248"/>
      <c r="AC13" s="248"/>
      <c r="AD13" s="47"/>
      <c r="AE13" s="235"/>
      <c r="AF13" s="248"/>
      <c r="AG13" s="248"/>
      <c r="AH13" s="248"/>
      <c r="AI13" s="248"/>
      <c r="AJ13" s="248"/>
      <c r="AK13" s="248"/>
      <c r="AL13" s="248"/>
      <c r="AM13" s="248"/>
      <c r="AN13" s="248"/>
      <c r="AO13" s="248"/>
      <c r="AP13" s="248"/>
      <c r="AQ13" s="248"/>
      <c r="AR13" s="248"/>
      <c r="AS13" s="248"/>
      <c r="AT13" s="248"/>
      <c r="AU13" s="47"/>
      <c r="AV13" s="158"/>
      <c r="AW13" s="250"/>
      <c r="AX13" s="251"/>
      <c r="AY13" s="250"/>
      <c r="AZ13" s="251"/>
      <c r="BA13" s="250"/>
      <c r="BB13" s="251"/>
      <c r="BC13" s="250"/>
      <c r="BD13" s="251"/>
      <c r="BE13" s="250"/>
      <c r="BF13" s="251"/>
      <c r="BG13" s="250"/>
      <c r="BH13" s="251"/>
      <c r="BI13" s="250"/>
      <c r="BJ13" s="252"/>
      <c r="BK13" s="158"/>
      <c r="BL13" s="248"/>
      <c r="BM13" s="248"/>
      <c r="BN13" s="248"/>
      <c r="BO13" s="248"/>
      <c r="BP13" s="248"/>
      <c r="BQ13" s="248"/>
      <c r="BR13" s="47"/>
      <c r="BS13" s="126"/>
      <c r="BT13" s="126"/>
    </row>
    <row r="14" ht="73.5" customHeight="1">
      <c r="A14" s="127"/>
      <c r="B14" s="253"/>
      <c r="C14" s="254" t="s">
        <v>90</v>
      </c>
      <c r="D14" s="255"/>
      <c r="E14" s="207" t="s">
        <v>91</v>
      </c>
      <c r="F14" s="207" t="s">
        <v>92</v>
      </c>
      <c r="G14" s="256" t="s">
        <v>93</v>
      </c>
      <c r="H14" s="257" t="s">
        <v>94</v>
      </c>
      <c r="I14" s="258" t="s">
        <v>95</v>
      </c>
      <c r="J14" s="259" t="s">
        <v>96</v>
      </c>
      <c r="K14" s="260" t="s">
        <v>97</v>
      </c>
      <c r="L14" s="261" t="s">
        <v>98</v>
      </c>
      <c r="M14" s="262" t="s">
        <v>99</v>
      </c>
      <c r="N14" s="263" t="s">
        <v>100</v>
      </c>
      <c r="O14" s="264" t="s">
        <v>101</v>
      </c>
      <c r="P14" s="265" t="s">
        <v>102</v>
      </c>
      <c r="Q14" s="266" t="s">
        <v>103</v>
      </c>
      <c r="R14" s="267" t="s">
        <v>104</v>
      </c>
      <c r="S14" s="268" t="s">
        <v>105</v>
      </c>
      <c r="T14" s="269" t="s">
        <v>106</v>
      </c>
      <c r="U14" s="270" t="s">
        <v>107</v>
      </c>
      <c r="V14" s="263" t="s">
        <v>108</v>
      </c>
      <c r="W14" s="109"/>
      <c r="X14" s="250"/>
      <c r="Y14" s="250"/>
      <c r="Z14" s="50"/>
      <c r="AA14" s="271"/>
      <c r="AB14" s="250"/>
      <c r="AC14" s="250"/>
      <c r="AD14" s="50"/>
      <c r="AE14" s="235"/>
      <c r="AF14" s="250"/>
      <c r="AG14" s="250"/>
      <c r="AH14" s="250"/>
      <c r="AI14" s="250"/>
      <c r="AJ14" s="250"/>
      <c r="AK14" s="250"/>
      <c r="AL14" s="250"/>
      <c r="AM14" s="250"/>
      <c r="AN14" s="250"/>
      <c r="AO14" s="250"/>
      <c r="AP14" s="250"/>
      <c r="AQ14" s="250"/>
      <c r="AR14" s="250"/>
      <c r="AS14" s="250"/>
      <c r="AT14" s="250"/>
      <c r="AU14" s="50"/>
      <c r="AV14" s="158"/>
      <c r="AW14" s="272" t="s">
        <v>109</v>
      </c>
      <c r="AX14" s="32"/>
      <c r="AY14" s="272" t="s">
        <v>68</v>
      </c>
      <c r="AZ14" s="32"/>
      <c r="BA14" s="272" t="s">
        <v>69</v>
      </c>
      <c r="BB14" s="32"/>
      <c r="BC14" s="272" t="s">
        <v>70</v>
      </c>
      <c r="BD14" s="32"/>
      <c r="BE14" s="272" t="s">
        <v>71</v>
      </c>
      <c r="BF14" s="32"/>
      <c r="BG14" s="272" t="s">
        <v>72</v>
      </c>
      <c r="BH14" s="32"/>
      <c r="BI14" s="272" t="s">
        <v>73</v>
      </c>
      <c r="BJ14" s="32"/>
      <c r="BK14" s="158"/>
      <c r="BL14" s="250"/>
      <c r="BM14" s="250"/>
      <c r="BN14" s="250"/>
      <c r="BO14" s="250"/>
      <c r="BP14" s="250"/>
      <c r="BQ14" s="250"/>
      <c r="BR14" s="50"/>
      <c r="BS14" s="126"/>
      <c r="BT14" s="126"/>
    </row>
    <row r="15" ht="27.75" customHeight="1">
      <c r="A15" s="127"/>
      <c r="B15" s="273" t="s">
        <v>110</v>
      </c>
      <c r="C15" s="274" t="s">
        <v>111</v>
      </c>
      <c r="D15" s="275" t="s">
        <v>112</v>
      </c>
      <c r="E15" s="276"/>
      <c r="F15" s="277">
        <v>10.0</v>
      </c>
      <c r="G15" s="278">
        <v>457.0</v>
      </c>
      <c r="H15" s="279"/>
      <c r="I15" s="280"/>
      <c r="J15" s="281"/>
      <c r="K15" s="282"/>
      <c r="L15" s="283"/>
      <c r="M15" s="284"/>
      <c r="N15" s="285"/>
      <c r="O15" s="286"/>
      <c r="P15" s="287"/>
      <c r="Q15" s="288"/>
      <c r="R15" s="289"/>
      <c r="S15" s="290"/>
      <c r="T15" s="291"/>
      <c r="U15" s="292"/>
      <c r="V15" s="285"/>
      <c r="W15" s="293"/>
      <c r="X15" s="294">
        <f t="shared" ref="X15:X53" si="1">H15+I15+J15+K15+L15+M15+N15+O15+P15+Q15+R15+S15+T15+U15+V15</f>
        <v>0</v>
      </c>
      <c r="Y15" s="294">
        <f t="shared" ref="Y15:Y53" si="2">X15*F15</f>
        <v>0</v>
      </c>
      <c r="Z15" s="295">
        <f t="shared" ref="Z15:Z53" si="3">G15*X15</f>
        <v>0</v>
      </c>
      <c r="AA15" s="234"/>
      <c r="AB15" s="296">
        <v>8.8</v>
      </c>
      <c r="AC15" s="297">
        <f t="shared" ref="AC15:AC53" si="4">AB15*X15</f>
        <v>0</v>
      </c>
      <c r="AD15" s="295">
        <f>AF43*0.26+AG43*0.32+AH43*0.36+AI43*0.42+AJ43*0.5+AK43*0.52+AL43*0.62+AM43*0.68+AN43*0.85+AO43*0.85+AQ15*0.13+AS15*0.154+AU15*0.208+AY43*0.04+AZ43*0.04+BA43*0.06+BB43*0.09+BC43*0.07+BD43*0.11+BE43*0.08+BF43*0.19+BG43*0.09+BH43*0.22+BI43*0.1+BJ43*0.18</f>
        <v>0</v>
      </c>
      <c r="AE15" s="298"/>
      <c r="AF15" s="299"/>
      <c r="AG15" s="299"/>
      <c r="AH15" s="299">
        <f>6*X15</f>
        <v>0</v>
      </c>
      <c r="AI15" s="299">
        <f>4*X15</f>
        <v>0</v>
      </c>
      <c r="AJ15" s="299"/>
      <c r="AK15" s="299"/>
      <c r="AL15" s="299"/>
      <c r="AM15" s="299"/>
      <c r="AN15" s="299"/>
      <c r="AO15" s="299"/>
      <c r="AP15" s="300"/>
      <c r="AQ15" s="300"/>
      <c r="AR15" s="300"/>
      <c r="AS15" s="300"/>
      <c r="AT15" s="300"/>
      <c r="AU15" s="300"/>
      <c r="AV15" s="301"/>
      <c r="AW15" s="299"/>
      <c r="AX15" s="299"/>
      <c r="AY15" s="300"/>
      <c r="AZ15" s="300"/>
      <c r="BA15" s="300"/>
      <c r="BB15" s="300">
        <f>48*X15</f>
        <v>0</v>
      </c>
      <c r="BC15" s="300"/>
      <c r="BD15" s="300">
        <f>2*X15</f>
        <v>0</v>
      </c>
      <c r="BE15" s="300"/>
      <c r="BF15" s="300"/>
      <c r="BG15" s="300"/>
      <c r="BH15" s="300"/>
      <c r="BI15" s="300"/>
      <c r="BJ15" s="300"/>
      <c r="BK15" s="301"/>
      <c r="BL15" s="300"/>
      <c r="BM15" s="300"/>
      <c r="BN15" s="300"/>
      <c r="BO15" s="300"/>
      <c r="BP15" s="300">
        <f>10*X15</f>
        <v>0</v>
      </c>
      <c r="BQ15" s="300"/>
      <c r="BR15" s="300"/>
      <c r="BS15" s="126"/>
      <c r="BT15" s="126"/>
    </row>
    <row r="16" ht="27.75" customHeight="1">
      <c r="A16" s="127"/>
      <c r="B16" s="273" t="s">
        <v>113</v>
      </c>
      <c r="C16" s="274" t="s">
        <v>111</v>
      </c>
      <c r="D16" s="302" t="s">
        <v>114</v>
      </c>
      <c r="E16" s="303"/>
      <c r="F16" s="277">
        <v>5.0</v>
      </c>
      <c r="G16" s="278">
        <v>153.3</v>
      </c>
      <c r="H16" s="279"/>
      <c r="I16" s="280"/>
      <c r="J16" s="304"/>
      <c r="K16" s="282"/>
      <c r="L16" s="283"/>
      <c r="M16" s="284"/>
      <c r="N16" s="285"/>
      <c r="O16" s="286"/>
      <c r="P16" s="287"/>
      <c r="Q16" s="288"/>
      <c r="R16" s="289"/>
      <c r="S16" s="290"/>
      <c r="T16" s="291"/>
      <c r="U16" s="292"/>
      <c r="V16" s="285"/>
      <c r="W16" s="293"/>
      <c r="X16" s="294">
        <f t="shared" si="1"/>
        <v>0</v>
      </c>
      <c r="Y16" s="294">
        <f t="shared" si="2"/>
        <v>0</v>
      </c>
      <c r="Z16" s="295">
        <f t="shared" si="3"/>
        <v>0</v>
      </c>
      <c r="AA16" s="249"/>
      <c r="AB16" s="296">
        <v>3.4</v>
      </c>
      <c r="AC16" s="297">
        <f t="shared" si="4"/>
        <v>0</v>
      </c>
      <c r="AD16" s="295">
        <f>AF16*0.26+AG16*0.32+AH16*0.36+AI16*0.42+AJ16*0.5+AK16*0.52+AL16*0.62+AM16*0.68+AN16*0.85+AO16*0.85+AQ16*0.13+AS16*0.154+AU16*0.208+AY16*0.04+AZ16*0.04+BA16*0.06+BB16*0.09+BC16*0.07+BD16*0.11+BE16*0.08+BF16*0.19+BG16*0.09+BH16*0.22+BI16*0.1+BJ16*0.18</f>
        <v>0</v>
      </c>
      <c r="AE16" s="298"/>
      <c r="AF16" s="299"/>
      <c r="AG16" s="299"/>
      <c r="AH16" s="299"/>
      <c r="AI16" s="299">
        <f>1*X16</f>
        <v>0</v>
      </c>
      <c r="AJ16" s="299">
        <f t="shared" ref="AJ16:AJ17" si="5">2*X16</f>
        <v>0</v>
      </c>
      <c r="AK16" s="299"/>
      <c r="AL16" s="299">
        <f>2*X16</f>
        <v>0</v>
      </c>
      <c r="AM16" s="299"/>
      <c r="AN16" s="299"/>
      <c r="AO16" s="299"/>
      <c r="AP16" s="299"/>
      <c r="AQ16" s="299"/>
      <c r="AR16" s="299"/>
      <c r="AS16" s="299"/>
      <c r="AT16" s="299"/>
      <c r="AU16" s="299"/>
      <c r="AV16" s="301"/>
      <c r="AW16" s="299"/>
      <c r="AX16" s="299"/>
      <c r="AY16" s="299"/>
      <c r="AZ16" s="299"/>
      <c r="BA16" s="299"/>
      <c r="BB16" s="299">
        <f>4*X16</f>
        <v>0</v>
      </c>
      <c r="BC16" s="299"/>
      <c r="BD16" s="299">
        <f>1*X16</f>
        <v>0</v>
      </c>
      <c r="BE16" s="299"/>
      <c r="BF16" s="299"/>
      <c r="BG16" s="299"/>
      <c r="BH16" s="299"/>
      <c r="BI16" s="299"/>
      <c r="BJ16" s="299"/>
      <c r="BK16" s="301"/>
      <c r="BL16" s="299"/>
      <c r="BM16" s="305"/>
      <c r="BN16" s="299">
        <f>5*X16</f>
        <v>0</v>
      </c>
      <c r="BO16" s="305"/>
      <c r="BP16" s="305"/>
      <c r="BQ16" s="305"/>
      <c r="BR16" s="305"/>
      <c r="BS16" s="126"/>
      <c r="BT16" s="126"/>
    </row>
    <row r="17" ht="27.75" customHeight="1">
      <c r="A17" s="127"/>
      <c r="B17" s="273" t="s">
        <v>115</v>
      </c>
      <c r="C17" s="274" t="s">
        <v>111</v>
      </c>
      <c r="D17" s="275" t="s">
        <v>116</v>
      </c>
      <c r="E17" s="276"/>
      <c r="F17" s="277">
        <v>10.0</v>
      </c>
      <c r="G17" s="278">
        <v>402.0</v>
      </c>
      <c r="H17" s="279"/>
      <c r="I17" s="280"/>
      <c r="J17" s="304"/>
      <c r="K17" s="282"/>
      <c r="L17" s="283"/>
      <c r="M17" s="284"/>
      <c r="N17" s="285"/>
      <c r="O17" s="286"/>
      <c r="P17" s="287"/>
      <c r="Q17" s="288"/>
      <c r="R17" s="289"/>
      <c r="S17" s="290"/>
      <c r="T17" s="291"/>
      <c r="U17" s="292"/>
      <c r="V17" s="285"/>
      <c r="W17" s="293"/>
      <c r="X17" s="294">
        <f t="shared" si="1"/>
        <v>0</v>
      </c>
      <c r="Y17" s="294">
        <f t="shared" si="2"/>
        <v>0</v>
      </c>
      <c r="Z17" s="295">
        <f t="shared" si="3"/>
        <v>0</v>
      </c>
      <c r="AA17" s="249"/>
      <c r="AB17" s="296">
        <v>7.8</v>
      </c>
      <c r="AC17" s="297">
        <f t="shared" si="4"/>
        <v>0</v>
      </c>
      <c r="AD17" s="295">
        <f>AF19*0.26+AG19*0.32+AH19*0.36+AI19*0.42+AJ19*0.5+AK19*0.52+AL19*0.62+AM19*0.68+AN19*0.85+AO19*0.85+AQ17*0.13+AS17*0.154+AU17*0.208+AY19*0.04+AZ19*0.04+BA19*0.06+BB19*0.09+BC19*0.07+BD19*0.11+BE19*0.08+BF19*0.19+BG19*0.09+BH19*0.22+BI19*0.1+BJ19*0.18</f>
        <v>0</v>
      </c>
      <c r="AE17" s="298"/>
      <c r="AF17" s="299"/>
      <c r="AG17" s="299"/>
      <c r="AH17" s="299"/>
      <c r="AI17" s="299"/>
      <c r="AJ17" s="299">
        <f t="shared" si="5"/>
        <v>0</v>
      </c>
      <c r="AK17" s="299">
        <f>8*X17</f>
        <v>0</v>
      </c>
      <c r="AL17" s="299"/>
      <c r="AM17" s="299"/>
      <c r="AN17" s="299"/>
      <c r="AO17" s="299"/>
      <c r="AP17" s="300"/>
      <c r="AQ17" s="300"/>
      <c r="AR17" s="300"/>
      <c r="AS17" s="300"/>
      <c r="AT17" s="300"/>
      <c r="AU17" s="300"/>
      <c r="AV17" s="301"/>
      <c r="AW17" s="299"/>
      <c r="AX17" s="299"/>
      <c r="AY17" s="299"/>
      <c r="AZ17" s="299"/>
      <c r="BA17" s="299"/>
      <c r="BB17" s="299">
        <f>32*X17</f>
        <v>0</v>
      </c>
      <c r="BC17" s="299"/>
      <c r="BD17" s="299">
        <f>8*X17</f>
        <v>0</v>
      </c>
      <c r="BE17" s="299"/>
      <c r="BF17" s="299"/>
      <c r="BG17" s="299"/>
      <c r="BH17" s="299"/>
      <c r="BI17" s="299"/>
      <c r="BJ17" s="299"/>
      <c r="BK17" s="301"/>
      <c r="BL17" s="299"/>
      <c r="BM17" s="305"/>
      <c r="BN17" s="305"/>
      <c r="BO17" s="299">
        <f>10*X17</f>
        <v>0</v>
      </c>
      <c r="BP17" s="305"/>
      <c r="BQ17" s="305"/>
      <c r="BR17" s="305"/>
      <c r="BS17" s="126"/>
      <c r="BT17" s="126"/>
    </row>
    <row r="18" ht="27.75" customHeight="1">
      <c r="A18" s="127"/>
      <c r="B18" s="273" t="s">
        <v>117</v>
      </c>
      <c r="C18" s="274" t="s">
        <v>111</v>
      </c>
      <c r="D18" s="306" t="s">
        <v>118</v>
      </c>
      <c r="E18" s="303"/>
      <c r="F18" s="277">
        <v>3.0</v>
      </c>
      <c r="G18" s="278">
        <v>207.1</v>
      </c>
      <c r="H18" s="279"/>
      <c r="I18" s="280"/>
      <c r="J18" s="304"/>
      <c r="K18" s="282"/>
      <c r="L18" s="283"/>
      <c r="M18" s="284"/>
      <c r="N18" s="285"/>
      <c r="O18" s="286"/>
      <c r="P18" s="287"/>
      <c r="Q18" s="288"/>
      <c r="R18" s="289"/>
      <c r="S18" s="290"/>
      <c r="T18" s="291"/>
      <c r="U18" s="292"/>
      <c r="V18" s="285"/>
      <c r="W18" s="293"/>
      <c r="X18" s="294">
        <f t="shared" si="1"/>
        <v>0</v>
      </c>
      <c r="Y18" s="294">
        <f t="shared" si="2"/>
        <v>0</v>
      </c>
      <c r="Z18" s="295">
        <f t="shared" si="3"/>
        <v>0</v>
      </c>
      <c r="AA18" s="249"/>
      <c r="AB18" s="296">
        <v>4.7</v>
      </c>
      <c r="AC18" s="297">
        <f t="shared" si="4"/>
        <v>0</v>
      </c>
      <c r="AD18" s="295">
        <f>AF18*0.26+AG18*0.32+AH18*0.36+AI18*0.42+AJ18*0.5+AK18*0.52+AL18*0.62+AM18*0.68+AN18*0.85+AO18*0.85+AQ18*0.13+AS18*0.154+AU18*0.208+AY18*0.04+AZ18*0.04+BA18*0.06+BB18*0.09+BC18*0.07+BD18*0.11+BE18*0.08+BF18*0.19+BG18*0.09+BH18*0.22+BI18*0.1+BJ18*0.18</f>
        <v>0</v>
      </c>
      <c r="AE18" s="298"/>
      <c r="AF18" s="299"/>
      <c r="AG18" s="299"/>
      <c r="AH18" s="299"/>
      <c r="AI18" s="299">
        <f>1*X18</f>
        <v>0</v>
      </c>
      <c r="AJ18" s="299"/>
      <c r="AK18" s="299">
        <f>2*X18</f>
        <v>0</v>
      </c>
      <c r="AL18" s="299"/>
      <c r="AM18" s="299"/>
      <c r="AN18" s="299"/>
      <c r="AO18" s="299"/>
      <c r="AP18" s="299"/>
      <c r="AQ18" s="299"/>
      <c r="AR18" s="299"/>
      <c r="AS18" s="299"/>
      <c r="AT18" s="299"/>
      <c r="AU18" s="299"/>
      <c r="AV18" s="301"/>
      <c r="AW18" s="299"/>
      <c r="AX18" s="299"/>
      <c r="AY18" s="299"/>
      <c r="AZ18" s="299"/>
      <c r="BA18" s="299"/>
      <c r="BB18" s="299">
        <f>1*X18</f>
        <v>0</v>
      </c>
      <c r="BC18" s="299"/>
      <c r="BD18" s="299">
        <f t="shared" ref="BD18:BD19" si="6">2*X18</f>
        <v>0</v>
      </c>
      <c r="BE18" s="299"/>
      <c r="BF18" s="299"/>
      <c r="BG18" s="299"/>
      <c r="BH18" s="299"/>
      <c r="BI18" s="299"/>
      <c r="BJ18" s="299"/>
      <c r="BK18" s="301"/>
      <c r="BL18" s="299"/>
      <c r="BM18" s="305"/>
      <c r="BN18" s="305"/>
      <c r="BO18" s="305"/>
      <c r="BP18" s="299">
        <f>3*X18</f>
        <v>0</v>
      </c>
      <c r="BQ18" s="305"/>
      <c r="BR18" s="305"/>
      <c r="BS18" s="126"/>
      <c r="BT18" s="126"/>
    </row>
    <row r="19" ht="27.75" customHeight="1">
      <c r="A19" s="127"/>
      <c r="B19" s="273" t="s">
        <v>119</v>
      </c>
      <c r="C19" s="274" t="s">
        <v>111</v>
      </c>
      <c r="D19" s="275" t="s">
        <v>120</v>
      </c>
      <c r="E19" s="276"/>
      <c r="F19" s="277">
        <v>5.0</v>
      </c>
      <c r="G19" s="278">
        <v>251.0</v>
      </c>
      <c r="H19" s="279"/>
      <c r="I19" s="280"/>
      <c r="J19" s="304"/>
      <c r="K19" s="282"/>
      <c r="L19" s="283"/>
      <c r="M19" s="284"/>
      <c r="N19" s="285"/>
      <c r="O19" s="286"/>
      <c r="P19" s="287"/>
      <c r="Q19" s="288"/>
      <c r="R19" s="289"/>
      <c r="S19" s="290"/>
      <c r="T19" s="291"/>
      <c r="U19" s="307"/>
      <c r="V19" s="308"/>
      <c r="W19" s="293"/>
      <c r="X19" s="294">
        <f t="shared" si="1"/>
        <v>0</v>
      </c>
      <c r="Y19" s="294">
        <f t="shared" si="2"/>
        <v>0</v>
      </c>
      <c r="Z19" s="295">
        <f t="shared" si="3"/>
        <v>0</v>
      </c>
      <c r="AA19" s="249"/>
      <c r="AB19" s="296">
        <v>5.2</v>
      </c>
      <c r="AC19" s="297">
        <f t="shared" si="4"/>
        <v>0</v>
      </c>
      <c r="AD19" s="295">
        <f>AF46*0.26+AG46*0.32+AH46*0.36+AI46*0.42+AJ46*0.5+AK46*0.52+AL46*0.62+AM46*0.68+AN46*0.85+AO46*0.85+AQ19*0.13+AS19*0.154+AU19*0.208+AY46*0.04+AZ46*0.04+BA46*0.06+BB46*0.09+BC46*0.07+BD46*0.11+BE46*0.08+BF46*0.19+BG46*0.09+BH46*0.22+BI46*0.1+BJ46*0.18</f>
        <v>0</v>
      </c>
      <c r="AE19" s="298"/>
      <c r="AF19" s="299"/>
      <c r="AG19" s="299"/>
      <c r="AH19" s="299"/>
      <c r="AI19" s="299"/>
      <c r="AJ19" s="299">
        <f>2*X19</f>
        <v>0</v>
      </c>
      <c r="AK19" s="299">
        <f>3*X19</f>
        <v>0</v>
      </c>
      <c r="AL19" s="299"/>
      <c r="AM19" s="299"/>
      <c r="AN19" s="299"/>
      <c r="AO19" s="299"/>
      <c r="AP19" s="300"/>
      <c r="AQ19" s="300"/>
      <c r="AR19" s="300"/>
      <c r="AS19" s="300"/>
      <c r="AT19" s="300"/>
      <c r="AU19" s="300"/>
      <c r="AV19" s="301"/>
      <c r="AW19" s="299"/>
      <c r="AX19" s="299"/>
      <c r="AY19" s="300"/>
      <c r="AZ19" s="300"/>
      <c r="BA19" s="300"/>
      <c r="BB19" s="300">
        <f>18*X19</f>
        <v>0</v>
      </c>
      <c r="BC19" s="300"/>
      <c r="BD19" s="300">
        <f t="shared" si="6"/>
        <v>0</v>
      </c>
      <c r="BE19" s="300"/>
      <c r="BF19" s="300"/>
      <c r="BG19" s="300"/>
      <c r="BH19" s="300"/>
      <c r="BI19" s="300"/>
      <c r="BJ19" s="300"/>
      <c r="BK19" s="301"/>
      <c r="BL19" s="300"/>
      <c r="BM19" s="300"/>
      <c r="BN19" s="300"/>
      <c r="BO19" s="300"/>
      <c r="BP19" s="300">
        <f>5*X19</f>
        <v>0</v>
      </c>
      <c r="BQ19" s="300"/>
      <c r="BR19" s="300"/>
      <c r="BS19" s="126"/>
      <c r="BT19" s="126"/>
    </row>
    <row r="20" ht="27.75" customHeight="1">
      <c r="A20" s="127"/>
      <c r="B20" s="273" t="s">
        <v>121</v>
      </c>
      <c r="C20" s="274" t="s">
        <v>111</v>
      </c>
      <c r="D20" s="306" t="s">
        <v>122</v>
      </c>
      <c r="E20" s="303"/>
      <c r="F20" s="277">
        <v>2.0</v>
      </c>
      <c r="G20" s="278">
        <v>89.9</v>
      </c>
      <c r="H20" s="279"/>
      <c r="I20" s="280"/>
      <c r="J20" s="304"/>
      <c r="K20" s="282"/>
      <c r="L20" s="283"/>
      <c r="M20" s="284"/>
      <c r="N20" s="285"/>
      <c r="O20" s="286"/>
      <c r="P20" s="287"/>
      <c r="Q20" s="288"/>
      <c r="R20" s="289"/>
      <c r="S20" s="290"/>
      <c r="T20" s="291"/>
      <c r="U20" s="307"/>
      <c r="V20" s="309"/>
      <c r="W20" s="293"/>
      <c r="X20" s="294">
        <f t="shared" si="1"/>
        <v>0</v>
      </c>
      <c r="Y20" s="294">
        <f t="shared" si="2"/>
        <v>0</v>
      </c>
      <c r="Z20" s="295">
        <f t="shared" si="3"/>
        <v>0</v>
      </c>
      <c r="AA20" s="249"/>
      <c r="AB20" s="296">
        <v>2.1</v>
      </c>
      <c r="AC20" s="297">
        <f t="shared" si="4"/>
        <v>0</v>
      </c>
      <c r="AD20" s="295">
        <f>AF20*0.26+AG20*0.32+AH20*0.36+AI20*0.42+AJ20*0.5+AK20*0.52+AL20*0.62+AM20*0.68+AN20*0.85+AO20*0.85+AQ20*0.13+AS20*0.154+AU20*0.208+AY20*0.04+AZ20*0.04+BA20*0.06+BB20*0.09+BC20*0.07+BD20*0.11+BE20*0.08+BF20*0.19+BG20*0.09+BH20*0.22+BI20*0.1+BJ20*0.18</f>
        <v>0</v>
      </c>
      <c r="AE20" s="298"/>
      <c r="AF20" s="299"/>
      <c r="AG20" s="299"/>
      <c r="AH20" s="299"/>
      <c r="AI20" s="299"/>
      <c r="AJ20" s="299"/>
      <c r="AK20" s="299">
        <f>2*X20</f>
        <v>0</v>
      </c>
      <c r="AL20" s="299"/>
      <c r="AM20" s="299"/>
      <c r="AN20" s="299"/>
      <c r="AO20" s="299"/>
      <c r="AP20" s="299"/>
      <c r="AQ20" s="299"/>
      <c r="AR20" s="299"/>
      <c r="AS20" s="299"/>
      <c r="AT20" s="299"/>
      <c r="AU20" s="299"/>
      <c r="AV20" s="301"/>
      <c r="AW20" s="299"/>
      <c r="AX20" s="299"/>
      <c r="AY20" s="299"/>
      <c r="AZ20" s="299"/>
      <c r="BA20" s="299"/>
      <c r="BB20" s="299">
        <f>1*X20</f>
        <v>0</v>
      </c>
      <c r="BC20" s="299"/>
      <c r="BD20" s="299">
        <f>1*X20</f>
        <v>0</v>
      </c>
      <c r="BE20" s="299"/>
      <c r="BF20" s="299"/>
      <c r="BG20" s="299"/>
      <c r="BH20" s="299"/>
      <c r="BI20" s="299"/>
      <c r="BJ20" s="299"/>
      <c r="BK20" s="301"/>
      <c r="BL20" s="299"/>
      <c r="BM20" s="305"/>
      <c r="BN20" s="305"/>
      <c r="BO20" s="305"/>
      <c r="BP20" s="299">
        <f>2*X20</f>
        <v>0</v>
      </c>
      <c r="BQ20" s="305"/>
      <c r="BR20" s="305"/>
      <c r="BS20" s="126"/>
      <c r="BT20" s="126"/>
    </row>
    <row r="21" ht="27.75" customHeight="1">
      <c r="A21" s="127"/>
      <c r="B21" s="273" t="s">
        <v>123</v>
      </c>
      <c r="C21" s="274" t="s">
        <v>111</v>
      </c>
      <c r="D21" s="275" t="s">
        <v>124</v>
      </c>
      <c r="E21" s="276"/>
      <c r="F21" s="277">
        <v>10.0</v>
      </c>
      <c r="G21" s="278">
        <v>488.0</v>
      </c>
      <c r="H21" s="279"/>
      <c r="I21" s="280"/>
      <c r="J21" s="304"/>
      <c r="K21" s="282"/>
      <c r="L21" s="283"/>
      <c r="M21" s="284"/>
      <c r="N21" s="285"/>
      <c r="O21" s="286"/>
      <c r="P21" s="287"/>
      <c r="Q21" s="288"/>
      <c r="R21" s="289"/>
      <c r="S21" s="290"/>
      <c r="T21" s="291"/>
      <c r="U21" s="307"/>
      <c r="V21" s="309"/>
      <c r="W21" s="293"/>
      <c r="X21" s="294">
        <f t="shared" si="1"/>
        <v>0</v>
      </c>
      <c r="Y21" s="294">
        <f t="shared" si="2"/>
        <v>0</v>
      </c>
      <c r="Z21" s="295">
        <f t="shared" si="3"/>
        <v>0</v>
      </c>
      <c r="AA21" s="249"/>
      <c r="AB21" s="296">
        <v>9.3</v>
      </c>
      <c r="AC21" s="297">
        <f t="shared" si="4"/>
        <v>0</v>
      </c>
      <c r="AD21" s="295">
        <f>AF45*0.26+AG45*0.32+AH45*0.36+AI45*0.42+AJ45*0.5+AK45*0.52+AL45*0.62+AM45*0.68+AN45*0.85+AO45*0.85+AQ21*0.13+AS21*0.154+AU21*0.208+AY45*0.04+AZ45*0.04+BA45*0.06+BB45*0.09+BC45*0.07+BD45*0.11+BE45*0.08+BF45*0.19+BG45*0.09+BH45*0.22+BI45*0.1+BJ45*0.18</f>
        <v>0</v>
      </c>
      <c r="AE21" s="298"/>
      <c r="AF21" s="299"/>
      <c r="AG21" s="299"/>
      <c r="AH21" s="299">
        <f>2*X21</f>
        <v>0</v>
      </c>
      <c r="AI21" s="299">
        <f>5*X21</f>
        <v>0</v>
      </c>
      <c r="AJ21" s="299">
        <f>2*X21</f>
        <v>0</v>
      </c>
      <c r="AK21" s="299">
        <f>1*X21</f>
        <v>0</v>
      </c>
      <c r="AL21" s="299"/>
      <c r="AM21" s="299"/>
      <c r="AN21" s="299"/>
      <c r="AO21" s="299"/>
      <c r="AP21" s="300"/>
      <c r="AQ21" s="300"/>
      <c r="AR21" s="300"/>
      <c r="AS21" s="300"/>
      <c r="AT21" s="300"/>
      <c r="AU21" s="300"/>
      <c r="AV21" s="301"/>
      <c r="AW21" s="299"/>
      <c r="AX21" s="299"/>
      <c r="AY21" s="300"/>
      <c r="AZ21" s="300"/>
      <c r="BA21" s="300"/>
      <c r="BB21" s="300">
        <f>50*X21</f>
        <v>0</v>
      </c>
      <c r="BC21" s="300"/>
      <c r="BD21" s="300"/>
      <c r="BE21" s="300"/>
      <c r="BF21" s="300"/>
      <c r="BG21" s="300"/>
      <c r="BH21" s="300"/>
      <c r="BI21" s="300"/>
      <c r="BJ21" s="300"/>
      <c r="BK21" s="301"/>
      <c r="BL21" s="300"/>
      <c r="BM21" s="300"/>
      <c r="BN21" s="300"/>
      <c r="BO21" s="300"/>
      <c r="BP21" s="300">
        <f>10*X21</f>
        <v>0</v>
      </c>
      <c r="BQ21" s="300"/>
      <c r="BR21" s="300"/>
      <c r="BS21" s="126"/>
      <c r="BT21" s="126"/>
    </row>
    <row r="22" ht="27.75" customHeight="1">
      <c r="A22" s="127"/>
      <c r="B22" s="273" t="s">
        <v>125</v>
      </c>
      <c r="C22" s="274" t="s">
        <v>111</v>
      </c>
      <c r="D22" s="302" t="s">
        <v>126</v>
      </c>
      <c r="E22" s="303"/>
      <c r="F22" s="277">
        <v>1.0</v>
      </c>
      <c r="G22" s="278">
        <v>86.3</v>
      </c>
      <c r="H22" s="279"/>
      <c r="I22" s="280"/>
      <c r="J22" s="304"/>
      <c r="K22" s="282"/>
      <c r="L22" s="283"/>
      <c r="M22" s="284"/>
      <c r="N22" s="285"/>
      <c r="O22" s="286"/>
      <c r="P22" s="287"/>
      <c r="Q22" s="288"/>
      <c r="R22" s="289"/>
      <c r="S22" s="290"/>
      <c r="T22" s="291"/>
      <c r="U22" s="307"/>
      <c r="V22" s="309"/>
      <c r="W22" s="293"/>
      <c r="X22" s="294">
        <f t="shared" si="1"/>
        <v>0</v>
      </c>
      <c r="Y22" s="294">
        <f t="shared" si="2"/>
        <v>0</v>
      </c>
      <c r="Z22" s="295">
        <f t="shared" si="3"/>
        <v>0</v>
      </c>
      <c r="AA22" s="249"/>
      <c r="AB22" s="296">
        <v>1.2</v>
      </c>
      <c r="AC22" s="297">
        <f t="shared" si="4"/>
        <v>0</v>
      </c>
      <c r="AD22" s="295">
        <f t="shared" ref="AD22:AD31" si="7">AF22*0.26+AG22*0.32+AH22*0.36+AI22*0.42+AJ22*0.5+AK22*0.52+AL22*0.62+AM22*0.68+AN22*0.85+AO22*0.85+AQ22*0.13+AS22*0.154+AU22*0.208+AY22*0.04+AZ22*0.04+BA22*0.06+BB22*0.09+BC22*0.07+BD22*0.11+BE22*0.08+BF22*0.19+BG22*0.09+BH22*0.22+BI22*0.1+BJ22*0.18</f>
        <v>0</v>
      </c>
      <c r="AE22" s="298"/>
      <c r="AF22" s="299"/>
      <c r="AG22" s="299"/>
      <c r="AH22" s="299"/>
      <c r="AI22" s="299"/>
      <c r="AJ22" s="299"/>
      <c r="AK22" s="299"/>
      <c r="AL22" s="299"/>
      <c r="AM22" s="299"/>
      <c r="AN22" s="299"/>
      <c r="AO22" s="299">
        <f t="shared" ref="AO22:AO27" si="8">1*X22</f>
        <v>0</v>
      </c>
      <c r="AP22" s="299"/>
      <c r="AQ22" s="299"/>
      <c r="AR22" s="299"/>
      <c r="AS22" s="299"/>
      <c r="AT22" s="299"/>
      <c r="AU22" s="299"/>
      <c r="AV22" s="301"/>
      <c r="AW22" s="299"/>
      <c r="AX22" s="299"/>
      <c r="AY22" s="299"/>
      <c r="AZ22" s="299"/>
      <c r="BA22" s="299"/>
      <c r="BB22" s="299"/>
      <c r="BC22" s="299"/>
      <c r="BD22" s="299"/>
      <c r="BE22" s="299"/>
      <c r="BF22" s="299"/>
      <c r="BG22" s="299"/>
      <c r="BH22" s="299">
        <f>1*X22</f>
        <v>0</v>
      </c>
      <c r="BI22" s="299"/>
      <c r="BJ22" s="299"/>
      <c r="BK22" s="301"/>
      <c r="BL22" s="299"/>
      <c r="BM22" s="305"/>
      <c r="BN22" s="305"/>
      <c r="BO22" s="305"/>
      <c r="BP22" s="305"/>
      <c r="BQ22" s="299">
        <f>1*X22</f>
        <v>0</v>
      </c>
      <c r="BR22" s="305"/>
      <c r="BS22" s="126"/>
      <c r="BT22" s="126"/>
    </row>
    <row r="23" ht="27.75" customHeight="1">
      <c r="A23" s="127"/>
      <c r="B23" s="273" t="s">
        <v>127</v>
      </c>
      <c r="C23" s="274" t="s">
        <v>111</v>
      </c>
      <c r="D23" s="302" t="s">
        <v>128</v>
      </c>
      <c r="E23" s="303"/>
      <c r="F23" s="277">
        <v>1.0</v>
      </c>
      <c r="G23" s="278">
        <v>117.7</v>
      </c>
      <c r="H23" s="279"/>
      <c r="I23" s="280"/>
      <c r="J23" s="304"/>
      <c r="K23" s="282"/>
      <c r="L23" s="283"/>
      <c r="M23" s="284"/>
      <c r="N23" s="285"/>
      <c r="O23" s="286"/>
      <c r="P23" s="287"/>
      <c r="Q23" s="288"/>
      <c r="R23" s="289"/>
      <c r="S23" s="290"/>
      <c r="T23" s="291"/>
      <c r="U23" s="307"/>
      <c r="V23" s="309"/>
      <c r="W23" s="293"/>
      <c r="X23" s="294">
        <f t="shared" si="1"/>
        <v>0</v>
      </c>
      <c r="Y23" s="294">
        <f t="shared" si="2"/>
        <v>0</v>
      </c>
      <c r="Z23" s="295">
        <f t="shared" si="3"/>
        <v>0</v>
      </c>
      <c r="AA23" s="249"/>
      <c r="AB23" s="296">
        <v>2.6</v>
      </c>
      <c r="AC23" s="297">
        <f t="shared" si="4"/>
        <v>0</v>
      </c>
      <c r="AD23" s="295">
        <f t="shared" si="7"/>
        <v>0</v>
      </c>
      <c r="AE23" s="298"/>
      <c r="AF23" s="299"/>
      <c r="AG23" s="299"/>
      <c r="AH23" s="299"/>
      <c r="AI23" s="299"/>
      <c r="AJ23" s="299"/>
      <c r="AK23" s="299"/>
      <c r="AL23" s="299"/>
      <c r="AM23" s="299"/>
      <c r="AN23" s="299"/>
      <c r="AO23" s="299">
        <f t="shared" si="8"/>
        <v>0</v>
      </c>
      <c r="AP23" s="299"/>
      <c r="AQ23" s="299"/>
      <c r="AR23" s="299"/>
      <c r="AS23" s="299"/>
      <c r="AT23" s="299"/>
      <c r="AU23" s="299"/>
      <c r="AV23" s="301"/>
      <c r="AW23" s="299"/>
      <c r="AX23" s="299"/>
      <c r="AY23" s="299"/>
      <c r="AZ23" s="299"/>
      <c r="BA23" s="299"/>
      <c r="BB23" s="299"/>
      <c r="BC23" s="299"/>
      <c r="BD23" s="299">
        <f>3*X23</f>
        <v>0</v>
      </c>
      <c r="BE23" s="299"/>
      <c r="BF23" s="299"/>
      <c r="BG23" s="299"/>
      <c r="BH23" s="299"/>
      <c r="BI23" s="299"/>
      <c r="BJ23" s="299"/>
      <c r="BK23" s="301"/>
      <c r="BL23" s="299"/>
      <c r="BM23" s="305"/>
      <c r="BN23" s="305"/>
      <c r="BO23" s="305"/>
      <c r="BP23" s="305"/>
      <c r="BQ23" s="305"/>
      <c r="BR23" s="299">
        <f t="shared" ref="BR23:BR27" si="9">1*X23</f>
        <v>0</v>
      </c>
      <c r="BS23" s="126"/>
      <c r="BT23" s="126"/>
    </row>
    <row r="24" ht="27.75" customHeight="1">
      <c r="A24" s="127"/>
      <c r="B24" s="273" t="s">
        <v>129</v>
      </c>
      <c r="C24" s="274" t="s">
        <v>111</v>
      </c>
      <c r="D24" s="302" t="s">
        <v>130</v>
      </c>
      <c r="E24" s="303"/>
      <c r="F24" s="277">
        <v>1.0</v>
      </c>
      <c r="G24" s="278">
        <v>156.5</v>
      </c>
      <c r="H24" s="279"/>
      <c r="I24" s="280"/>
      <c r="J24" s="304"/>
      <c r="K24" s="282"/>
      <c r="L24" s="283"/>
      <c r="M24" s="284"/>
      <c r="N24" s="285"/>
      <c r="O24" s="286"/>
      <c r="P24" s="287"/>
      <c r="Q24" s="288"/>
      <c r="R24" s="289"/>
      <c r="S24" s="290"/>
      <c r="T24" s="291"/>
      <c r="U24" s="307"/>
      <c r="V24" s="309"/>
      <c r="W24" s="293"/>
      <c r="X24" s="294">
        <f t="shared" si="1"/>
        <v>0</v>
      </c>
      <c r="Y24" s="294">
        <f t="shared" si="2"/>
        <v>0</v>
      </c>
      <c r="Z24" s="295">
        <f t="shared" si="3"/>
        <v>0</v>
      </c>
      <c r="AA24" s="249"/>
      <c r="AB24" s="296">
        <v>2.6</v>
      </c>
      <c r="AC24" s="297">
        <f t="shared" si="4"/>
        <v>0</v>
      </c>
      <c r="AD24" s="295">
        <f t="shared" si="7"/>
        <v>0</v>
      </c>
      <c r="AE24" s="298"/>
      <c r="AF24" s="299"/>
      <c r="AG24" s="299"/>
      <c r="AH24" s="299"/>
      <c r="AI24" s="299"/>
      <c r="AJ24" s="299"/>
      <c r="AK24" s="299"/>
      <c r="AL24" s="299"/>
      <c r="AM24" s="299"/>
      <c r="AN24" s="299"/>
      <c r="AO24" s="299">
        <f t="shared" si="8"/>
        <v>0</v>
      </c>
      <c r="AP24" s="299"/>
      <c r="AQ24" s="299"/>
      <c r="AR24" s="299"/>
      <c r="AS24" s="299"/>
      <c r="AT24" s="299"/>
      <c r="AU24" s="299"/>
      <c r="AV24" s="301"/>
      <c r="AW24" s="299"/>
      <c r="AX24" s="299"/>
      <c r="AY24" s="299"/>
      <c r="AZ24" s="299"/>
      <c r="BA24" s="299"/>
      <c r="BB24" s="299"/>
      <c r="BC24" s="299"/>
      <c r="BD24" s="299"/>
      <c r="BE24" s="299"/>
      <c r="BF24" s="299">
        <f t="shared" ref="BF24:BF25" si="10">1*X24</f>
        <v>0</v>
      </c>
      <c r="BG24" s="299"/>
      <c r="BH24" s="299"/>
      <c r="BI24" s="299"/>
      <c r="BJ24" s="299"/>
      <c r="BK24" s="301"/>
      <c r="BL24" s="299"/>
      <c r="BM24" s="305"/>
      <c r="BN24" s="305"/>
      <c r="BO24" s="305"/>
      <c r="BP24" s="305"/>
      <c r="BQ24" s="305"/>
      <c r="BR24" s="299">
        <f t="shared" si="9"/>
        <v>0</v>
      </c>
      <c r="BS24" s="126"/>
      <c r="BT24" s="126"/>
    </row>
    <row r="25" ht="27.75" customHeight="1">
      <c r="A25" s="127"/>
      <c r="B25" s="273" t="s">
        <v>131</v>
      </c>
      <c r="C25" s="274" t="s">
        <v>111</v>
      </c>
      <c r="D25" s="302" t="s">
        <v>132</v>
      </c>
      <c r="E25" s="303"/>
      <c r="F25" s="277">
        <v>1.0</v>
      </c>
      <c r="G25" s="278">
        <v>142.7</v>
      </c>
      <c r="H25" s="279"/>
      <c r="I25" s="280"/>
      <c r="J25" s="304"/>
      <c r="K25" s="282"/>
      <c r="L25" s="283"/>
      <c r="M25" s="284"/>
      <c r="N25" s="285"/>
      <c r="O25" s="286"/>
      <c r="P25" s="287"/>
      <c r="Q25" s="288"/>
      <c r="R25" s="289"/>
      <c r="S25" s="290"/>
      <c r="T25" s="291"/>
      <c r="U25" s="307"/>
      <c r="V25" s="309"/>
      <c r="W25" s="293"/>
      <c r="X25" s="294">
        <f t="shared" si="1"/>
        <v>0</v>
      </c>
      <c r="Y25" s="294">
        <f t="shared" si="2"/>
        <v>0</v>
      </c>
      <c r="Z25" s="295">
        <f t="shared" si="3"/>
        <v>0</v>
      </c>
      <c r="AA25" s="249"/>
      <c r="AB25" s="296">
        <v>2.6</v>
      </c>
      <c r="AC25" s="297">
        <f t="shared" si="4"/>
        <v>0</v>
      </c>
      <c r="AD25" s="295">
        <f t="shared" si="7"/>
        <v>0</v>
      </c>
      <c r="AE25" s="298"/>
      <c r="AF25" s="299"/>
      <c r="AG25" s="299"/>
      <c r="AH25" s="299"/>
      <c r="AI25" s="299"/>
      <c r="AJ25" s="299"/>
      <c r="AK25" s="299"/>
      <c r="AL25" s="299"/>
      <c r="AM25" s="299"/>
      <c r="AN25" s="299"/>
      <c r="AO25" s="299">
        <f t="shared" si="8"/>
        <v>0</v>
      </c>
      <c r="AP25" s="299"/>
      <c r="AQ25" s="299"/>
      <c r="AR25" s="299"/>
      <c r="AS25" s="299"/>
      <c r="AT25" s="299"/>
      <c r="AU25" s="299"/>
      <c r="AV25" s="301"/>
      <c r="AW25" s="299"/>
      <c r="AX25" s="299"/>
      <c r="AY25" s="299"/>
      <c r="AZ25" s="299"/>
      <c r="BA25" s="299"/>
      <c r="BB25" s="299"/>
      <c r="BC25" s="299"/>
      <c r="BD25" s="299">
        <f>1*X25</f>
        <v>0</v>
      </c>
      <c r="BE25" s="299"/>
      <c r="BF25" s="299">
        <f t="shared" si="10"/>
        <v>0</v>
      </c>
      <c r="BG25" s="299"/>
      <c r="BH25" s="299">
        <f>1*X25</f>
        <v>0</v>
      </c>
      <c r="BI25" s="299"/>
      <c r="BJ25" s="299"/>
      <c r="BK25" s="301"/>
      <c r="BL25" s="299"/>
      <c r="BM25" s="305"/>
      <c r="BN25" s="305"/>
      <c r="BO25" s="305"/>
      <c r="BP25" s="305"/>
      <c r="BQ25" s="305"/>
      <c r="BR25" s="299">
        <f t="shared" si="9"/>
        <v>0</v>
      </c>
      <c r="BS25" s="126"/>
      <c r="BT25" s="126"/>
    </row>
    <row r="26" ht="27.75" customHeight="1">
      <c r="A26" s="127"/>
      <c r="B26" s="273" t="s">
        <v>133</v>
      </c>
      <c r="C26" s="274" t="s">
        <v>111</v>
      </c>
      <c r="D26" s="302" t="s">
        <v>134</v>
      </c>
      <c r="E26" s="303"/>
      <c r="F26" s="277">
        <v>1.0</v>
      </c>
      <c r="G26" s="278">
        <v>126.1</v>
      </c>
      <c r="H26" s="279"/>
      <c r="I26" s="280"/>
      <c r="J26" s="304"/>
      <c r="K26" s="282"/>
      <c r="L26" s="283"/>
      <c r="M26" s="284"/>
      <c r="N26" s="285"/>
      <c r="O26" s="286"/>
      <c r="P26" s="287"/>
      <c r="Q26" s="288"/>
      <c r="R26" s="289"/>
      <c r="S26" s="290"/>
      <c r="T26" s="291"/>
      <c r="U26" s="307"/>
      <c r="V26" s="309"/>
      <c r="W26" s="293"/>
      <c r="X26" s="294">
        <f t="shared" si="1"/>
        <v>0</v>
      </c>
      <c r="Y26" s="294">
        <f t="shared" si="2"/>
        <v>0</v>
      </c>
      <c r="Z26" s="295">
        <f t="shared" si="3"/>
        <v>0</v>
      </c>
      <c r="AA26" s="249"/>
      <c r="AB26" s="296">
        <v>2.6</v>
      </c>
      <c r="AC26" s="297">
        <f t="shared" si="4"/>
        <v>0</v>
      </c>
      <c r="AD26" s="295">
        <f t="shared" si="7"/>
        <v>0</v>
      </c>
      <c r="AE26" s="298"/>
      <c r="AF26" s="299"/>
      <c r="AG26" s="299"/>
      <c r="AH26" s="299"/>
      <c r="AI26" s="299"/>
      <c r="AJ26" s="299"/>
      <c r="AK26" s="299"/>
      <c r="AL26" s="299"/>
      <c r="AM26" s="299"/>
      <c r="AN26" s="299"/>
      <c r="AO26" s="299">
        <f t="shared" si="8"/>
        <v>0</v>
      </c>
      <c r="AP26" s="299"/>
      <c r="AQ26" s="299"/>
      <c r="AR26" s="299"/>
      <c r="AS26" s="299"/>
      <c r="AT26" s="299"/>
      <c r="AU26" s="299"/>
      <c r="AV26" s="301"/>
      <c r="AW26" s="299"/>
      <c r="AX26" s="299"/>
      <c r="AY26" s="299"/>
      <c r="AZ26" s="299"/>
      <c r="BA26" s="299"/>
      <c r="BB26" s="299"/>
      <c r="BC26" s="299"/>
      <c r="BD26" s="299"/>
      <c r="BE26" s="299"/>
      <c r="BF26" s="299">
        <f>3*X26</f>
        <v>0</v>
      </c>
      <c r="BG26" s="299"/>
      <c r="BH26" s="299"/>
      <c r="BI26" s="299"/>
      <c r="BJ26" s="299"/>
      <c r="BK26" s="301"/>
      <c r="BL26" s="299"/>
      <c r="BM26" s="305"/>
      <c r="BN26" s="305"/>
      <c r="BO26" s="305"/>
      <c r="BP26" s="305"/>
      <c r="BQ26" s="305"/>
      <c r="BR26" s="299">
        <f t="shared" si="9"/>
        <v>0</v>
      </c>
      <c r="BS26" s="126"/>
      <c r="BT26" s="126"/>
    </row>
    <row r="27" ht="27.75" customHeight="1">
      <c r="A27" s="127"/>
      <c r="B27" s="273" t="s">
        <v>135</v>
      </c>
      <c r="C27" s="274" t="s">
        <v>111</v>
      </c>
      <c r="D27" s="302" t="s">
        <v>136</v>
      </c>
      <c r="E27" s="303"/>
      <c r="F27" s="277">
        <v>1.0</v>
      </c>
      <c r="G27" s="278">
        <v>107.1</v>
      </c>
      <c r="H27" s="279"/>
      <c r="I27" s="280"/>
      <c r="J27" s="304"/>
      <c r="K27" s="282"/>
      <c r="L27" s="283"/>
      <c r="M27" s="284"/>
      <c r="N27" s="285"/>
      <c r="O27" s="286"/>
      <c r="P27" s="287"/>
      <c r="Q27" s="288"/>
      <c r="R27" s="289"/>
      <c r="S27" s="290"/>
      <c r="T27" s="291"/>
      <c r="U27" s="307"/>
      <c r="V27" s="309"/>
      <c r="W27" s="293"/>
      <c r="X27" s="294">
        <f t="shared" si="1"/>
        <v>0</v>
      </c>
      <c r="Y27" s="294">
        <f t="shared" si="2"/>
        <v>0</v>
      </c>
      <c r="Z27" s="295">
        <f t="shared" si="3"/>
        <v>0</v>
      </c>
      <c r="AA27" s="249"/>
      <c r="AB27" s="296">
        <v>2.6</v>
      </c>
      <c r="AC27" s="297">
        <f t="shared" si="4"/>
        <v>0</v>
      </c>
      <c r="AD27" s="295">
        <f t="shared" si="7"/>
        <v>0</v>
      </c>
      <c r="AE27" s="298"/>
      <c r="AF27" s="299"/>
      <c r="AG27" s="299"/>
      <c r="AH27" s="299"/>
      <c r="AI27" s="299"/>
      <c r="AJ27" s="299"/>
      <c r="AK27" s="299"/>
      <c r="AL27" s="299"/>
      <c r="AM27" s="299"/>
      <c r="AN27" s="299"/>
      <c r="AO27" s="299">
        <f t="shared" si="8"/>
        <v>0</v>
      </c>
      <c r="AP27" s="299"/>
      <c r="AQ27" s="299"/>
      <c r="AR27" s="299"/>
      <c r="AS27" s="299"/>
      <c r="AT27" s="299"/>
      <c r="AU27" s="299"/>
      <c r="AV27" s="301"/>
      <c r="AW27" s="299"/>
      <c r="AX27" s="299"/>
      <c r="AY27" s="299"/>
      <c r="AZ27" s="299"/>
      <c r="BA27" s="299"/>
      <c r="BB27" s="299"/>
      <c r="BC27" s="299"/>
      <c r="BD27" s="299">
        <f>2*X27</f>
        <v>0</v>
      </c>
      <c r="BE27" s="299"/>
      <c r="BF27" s="299">
        <f>1*X27</f>
        <v>0</v>
      </c>
      <c r="BG27" s="299"/>
      <c r="BH27" s="299"/>
      <c r="BI27" s="299"/>
      <c r="BJ27" s="299"/>
      <c r="BK27" s="301"/>
      <c r="BL27" s="299"/>
      <c r="BM27" s="305"/>
      <c r="BN27" s="305"/>
      <c r="BO27" s="305"/>
      <c r="BP27" s="305"/>
      <c r="BQ27" s="305"/>
      <c r="BR27" s="299">
        <f t="shared" si="9"/>
        <v>0</v>
      </c>
      <c r="BS27" s="126"/>
      <c r="BT27" s="126"/>
    </row>
    <row r="28" ht="27.75" customHeight="1">
      <c r="A28" s="127"/>
      <c r="B28" s="273" t="s">
        <v>137</v>
      </c>
      <c r="C28" s="274" t="s">
        <v>111</v>
      </c>
      <c r="D28" s="302" t="s">
        <v>138</v>
      </c>
      <c r="E28" s="303"/>
      <c r="F28" s="277">
        <v>5.0</v>
      </c>
      <c r="G28" s="278">
        <v>55.8</v>
      </c>
      <c r="H28" s="279"/>
      <c r="I28" s="280"/>
      <c r="J28" s="304"/>
      <c r="K28" s="282"/>
      <c r="L28" s="283"/>
      <c r="M28" s="284"/>
      <c r="N28" s="285"/>
      <c r="O28" s="286"/>
      <c r="P28" s="287"/>
      <c r="Q28" s="288"/>
      <c r="R28" s="289"/>
      <c r="S28" s="290"/>
      <c r="T28" s="291"/>
      <c r="U28" s="307"/>
      <c r="V28" s="309"/>
      <c r="W28" s="293"/>
      <c r="X28" s="294">
        <f t="shared" si="1"/>
        <v>0</v>
      </c>
      <c r="Y28" s="294">
        <f t="shared" si="2"/>
        <v>0</v>
      </c>
      <c r="Z28" s="295">
        <f t="shared" si="3"/>
        <v>0</v>
      </c>
      <c r="AA28" s="249"/>
      <c r="AB28" s="296">
        <v>1.1</v>
      </c>
      <c r="AC28" s="297">
        <f t="shared" si="4"/>
        <v>0</v>
      </c>
      <c r="AD28" s="295">
        <f t="shared" si="7"/>
        <v>0</v>
      </c>
      <c r="AE28" s="298"/>
      <c r="AF28" s="299"/>
      <c r="AG28" s="299">
        <f>1*X28</f>
        <v>0</v>
      </c>
      <c r="AH28" s="299">
        <f>4*X28</f>
        <v>0</v>
      </c>
      <c r="AI28" s="299"/>
      <c r="AJ28" s="299"/>
      <c r="AK28" s="299"/>
      <c r="AL28" s="299"/>
      <c r="AM28" s="299"/>
      <c r="AN28" s="299"/>
      <c r="AO28" s="299"/>
      <c r="AP28" s="299"/>
      <c r="AQ28" s="299"/>
      <c r="AR28" s="299"/>
      <c r="AS28" s="299"/>
      <c r="AT28" s="299"/>
      <c r="AU28" s="299"/>
      <c r="AV28" s="301"/>
      <c r="AW28" s="299"/>
      <c r="AX28" s="299"/>
      <c r="AY28" s="299"/>
      <c r="AZ28" s="299">
        <f>4*X28</f>
        <v>0</v>
      </c>
      <c r="BA28" s="299"/>
      <c r="BB28" s="299">
        <f>1*X28</f>
        <v>0</v>
      </c>
      <c r="BC28" s="299"/>
      <c r="BD28" s="299"/>
      <c r="BE28" s="299"/>
      <c r="BF28" s="299"/>
      <c r="BG28" s="299"/>
      <c r="BH28" s="299"/>
      <c r="BI28" s="299"/>
      <c r="BJ28" s="299"/>
      <c r="BK28" s="301"/>
      <c r="BL28" s="299"/>
      <c r="BM28" s="299">
        <f t="shared" ref="BM28:BM29" si="11">5*X28</f>
        <v>0</v>
      </c>
      <c r="BN28" s="305"/>
      <c r="BO28" s="305"/>
      <c r="BP28" s="305"/>
      <c r="BQ28" s="305"/>
      <c r="BR28" s="305"/>
      <c r="BS28" s="126"/>
      <c r="BT28" s="126"/>
    </row>
    <row r="29" ht="28.5" customHeight="1">
      <c r="A29" s="127"/>
      <c r="B29" s="274" t="s">
        <v>139</v>
      </c>
      <c r="C29" s="274" t="s">
        <v>111</v>
      </c>
      <c r="D29" s="306" t="s">
        <v>140</v>
      </c>
      <c r="E29" s="274"/>
      <c r="F29" s="277">
        <v>5.0</v>
      </c>
      <c r="G29" s="278">
        <v>39.2</v>
      </c>
      <c r="H29" s="279"/>
      <c r="I29" s="280"/>
      <c r="J29" s="304"/>
      <c r="K29" s="282"/>
      <c r="L29" s="283"/>
      <c r="M29" s="284"/>
      <c r="N29" s="285"/>
      <c r="O29" s="286"/>
      <c r="P29" s="287"/>
      <c r="Q29" s="288"/>
      <c r="R29" s="289"/>
      <c r="S29" s="290"/>
      <c r="T29" s="291"/>
      <c r="U29" s="307"/>
      <c r="V29" s="309"/>
      <c r="W29" s="293"/>
      <c r="X29" s="294">
        <f t="shared" si="1"/>
        <v>0</v>
      </c>
      <c r="Y29" s="294">
        <f t="shared" si="2"/>
        <v>0</v>
      </c>
      <c r="Z29" s="295">
        <f t="shared" si="3"/>
        <v>0</v>
      </c>
      <c r="AA29" s="249"/>
      <c r="AB29" s="296">
        <v>0.7</v>
      </c>
      <c r="AC29" s="297">
        <f t="shared" si="4"/>
        <v>0</v>
      </c>
      <c r="AD29" s="295">
        <f t="shared" si="7"/>
        <v>0</v>
      </c>
      <c r="AE29" s="298"/>
      <c r="AF29" s="299"/>
      <c r="AG29" s="299"/>
      <c r="AH29" s="299"/>
      <c r="AI29" s="299"/>
      <c r="AJ29" s="299"/>
      <c r="AK29" s="299"/>
      <c r="AL29" s="299"/>
      <c r="AM29" s="299"/>
      <c r="AN29" s="299"/>
      <c r="AO29" s="299"/>
      <c r="AP29" s="299"/>
      <c r="AQ29" s="299"/>
      <c r="AR29" s="299"/>
      <c r="AS29" s="299"/>
      <c r="AT29" s="299"/>
      <c r="AU29" s="299"/>
      <c r="AV29" s="301"/>
      <c r="AW29" s="299"/>
      <c r="AX29" s="299"/>
      <c r="AY29" s="299"/>
      <c r="AZ29" s="299">
        <f>8*X29</f>
        <v>0</v>
      </c>
      <c r="BA29" s="299"/>
      <c r="BB29" s="299">
        <f>7*X29</f>
        <v>0</v>
      </c>
      <c r="BC29" s="299"/>
      <c r="BD29" s="299"/>
      <c r="BE29" s="299"/>
      <c r="BF29" s="299"/>
      <c r="BG29" s="299"/>
      <c r="BH29" s="299"/>
      <c r="BI29" s="299"/>
      <c r="BJ29" s="299"/>
      <c r="BK29" s="301"/>
      <c r="BL29" s="299"/>
      <c r="BM29" s="299">
        <f t="shared" si="11"/>
        <v>0</v>
      </c>
      <c r="BN29" s="305"/>
      <c r="BO29" s="305"/>
      <c r="BP29" s="305"/>
      <c r="BQ29" s="305"/>
      <c r="BR29" s="305"/>
      <c r="BS29" s="126"/>
      <c r="BT29" s="126"/>
    </row>
    <row r="30" ht="27.75" customHeight="1">
      <c r="A30" s="127"/>
      <c r="B30" s="274" t="s">
        <v>141</v>
      </c>
      <c r="C30" s="274" t="s">
        <v>111</v>
      </c>
      <c r="D30" s="302" t="s">
        <v>142</v>
      </c>
      <c r="E30" s="303"/>
      <c r="F30" s="277">
        <v>5.0</v>
      </c>
      <c r="G30" s="278">
        <v>115.9</v>
      </c>
      <c r="H30" s="279"/>
      <c r="I30" s="280"/>
      <c r="J30" s="304"/>
      <c r="K30" s="282"/>
      <c r="L30" s="283"/>
      <c r="M30" s="284"/>
      <c r="N30" s="285"/>
      <c r="O30" s="286"/>
      <c r="P30" s="287"/>
      <c r="Q30" s="288"/>
      <c r="R30" s="289"/>
      <c r="S30" s="290"/>
      <c r="T30" s="291"/>
      <c r="U30" s="307"/>
      <c r="V30" s="309"/>
      <c r="W30" s="293"/>
      <c r="X30" s="294">
        <f t="shared" si="1"/>
        <v>0</v>
      </c>
      <c r="Y30" s="294">
        <f t="shared" si="2"/>
        <v>0</v>
      </c>
      <c r="Z30" s="295">
        <f t="shared" si="3"/>
        <v>0</v>
      </c>
      <c r="AA30" s="249"/>
      <c r="AB30" s="296">
        <v>2.3</v>
      </c>
      <c r="AC30" s="297">
        <f t="shared" si="4"/>
        <v>0</v>
      </c>
      <c r="AD30" s="295">
        <f t="shared" si="7"/>
        <v>0</v>
      </c>
      <c r="AE30" s="298"/>
      <c r="AF30" s="299"/>
      <c r="AG30" s="299"/>
      <c r="AH30" s="299">
        <f>1*X30</f>
        <v>0</v>
      </c>
      <c r="AI30" s="299">
        <f>2*X30</f>
        <v>0</v>
      </c>
      <c r="AJ30" s="299">
        <f t="shared" ref="AJ30:AJ31" si="12">1*X30</f>
        <v>0</v>
      </c>
      <c r="AK30" s="299">
        <f>1*X30</f>
        <v>0</v>
      </c>
      <c r="AL30" s="299"/>
      <c r="AM30" s="299"/>
      <c r="AN30" s="299"/>
      <c r="AO30" s="299"/>
      <c r="AP30" s="299"/>
      <c r="AQ30" s="299"/>
      <c r="AR30" s="299"/>
      <c r="AS30" s="299"/>
      <c r="AT30" s="299"/>
      <c r="AU30" s="299"/>
      <c r="AV30" s="301"/>
      <c r="AW30" s="299"/>
      <c r="AX30" s="299"/>
      <c r="AY30" s="299"/>
      <c r="AZ30" s="299"/>
      <c r="BA30" s="299"/>
      <c r="BB30" s="299">
        <f>2*X30</f>
        <v>0</v>
      </c>
      <c r="BC30" s="299"/>
      <c r="BD30" s="299">
        <f>2*X30</f>
        <v>0</v>
      </c>
      <c r="BE30" s="299"/>
      <c r="BF30" s="299">
        <f>1*X30</f>
        <v>0</v>
      </c>
      <c r="BG30" s="299"/>
      <c r="BH30" s="299"/>
      <c r="BI30" s="299"/>
      <c r="BJ30" s="299"/>
      <c r="BK30" s="301"/>
      <c r="BL30" s="299"/>
      <c r="BM30" s="305"/>
      <c r="BN30" s="299">
        <f t="shared" ref="BN30:BN31" si="13">5*X30</f>
        <v>0</v>
      </c>
      <c r="BO30" s="305"/>
      <c r="BP30" s="305"/>
      <c r="BQ30" s="305"/>
      <c r="BR30" s="305"/>
      <c r="BS30" s="126"/>
      <c r="BT30" s="126"/>
    </row>
    <row r="31" ht="28.5" customHeight="1">
      <c r="A31" s="127"/>
      <c r="B31" s="274" t="s">
        <v>143</v>
      </c>
      <c r="C31" s="274" t="s">
        <v>111</v>
      </c>
      <c r="D31" s="302" t="s">
        <v>144</v>
      </c>
      <c r="E31" s="303"/>
      <c r="F31" s="277">
        <v>5.0</v>
      </c>
      <c r="G31" s="278">
        <v>115.1</v>
      </c>
      <c r="H31" s="279"/>
      <c r="I31" s="280"/>
      <c r="J31" s="304"/>
      <c r="K31" s="282"/>
      <c r="L31" s="283"/>
      <c r="M31" s="284"/>
      <c r="N31" s="285"/>
      <c r="O31" s="286"/>
      <c r="P31" s="287"/>
      <c r="Q31" s="288"/>
      <c r="R31" s="289"/>
      <c r="S31" s="290"/>
      <c r="T31" s="291"/>
      <c r="U31" s="307"/>
      <c r="V31" s="309"/>
      <c r="W31" s="293"/>
      <c r="X31" s="294">
        <f t="shared" si="1"/>
        <v>0</v>
      </c>
      <c r="Y31" s="294">
        <f t="shared" si="2"/>
        <v>0</v>
      </c>
      <c r="Z31" s="295">
        <f t="shared" si="3"/>
        <v>0</v>
      </c>
      <c r="AA31" s="249"/>
      <c r="AB31" s="296">
        <v>2.3</v>
      </c>
      <c r="AC31" s="297">
        <f t="shared" si="4"/>
        <v>0</v>
      </c>
      <c r="AD31" s="295">
        <f t="shared" si="7"/>
        <v>0</v>
      </c>
      <c r="AE31" s="298"/>
      <c r="AF31" s="299"/>
      <c r="AG31" s="299"/>
      <c r="AH31" s="299"/>
      <c r="AI31" s="299">
        <f>4*X31</f>
        <v>0</v>
      </c>
      <c r="AJ31" s="299">
        <f t="shared" si="12"/>
        <v>0</v>
      </c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301"/>
      <c r="AW31" s="299"/>
      <c r="AX31" s="299"/>
      <c r="AY31" s="299"/>
      <c r="AZ31" s="299">
        <f>1*X31</f>
        <v>0</v>
      </c>
      <c r="BA31" s="299"/>
      <c r="BB31" s="299">
        <f>3*X31</f>
        <v>0</v>
      </c>
      <c r="BC31" s="299"/>
      <c r="BD31" s="299">
        <f>1*X31</f>
        <v>0</v>
      </c>
      <c r="BE31" s="299"/>
      <c r="BF31" s="299"/>
      <c r="BG31" s="299"/>
      <c r="BH31" s="299"/>
      <c r="BI31" s="299"/>
      <c r="BJ31" s="299"/>
      <c r="BK31" s="301"/>
      <c r="BL31" s="299"/>
      <c r="BM31" s="305"/>
      <c r="BN31" s="299">
        <f t="shared" si="13"/>
        <v>0</v>
      </c>
      <c r="BO31" s="305"/>
      <c r="BP31" s="305"/>
      <c r="BQ31" s="305"/>
      <c r="BR31" s="305"/>
      <c r="BS31" s="126"/>
      <c r="BT31" s="126"/>
    </row>
    <row r="32" ht="28.5" customHeight="1">
      <c r="A32" s="127"/>
      <c r="B32" s="274" t="s">
        <v>145</v>
      </c>
      <c r="C32" s="274" t="s">
        <v>111</v>
      </c>
      <c r="D32" s="275" t="s">
        <v>146</v>
      </c>
      <c r="E32" s="276"/>
      <c r="F32" s="277">
        <v>10.0</v>
      </c>
      <c r="G32" s="278">
        <v>239.8</v>
      </c>
      <c r="H32" s="279"/>
      <c r="I32" s="280"/>
      <c r="J32" s="304"/>
      <c r="K32" s="282"/>
      <c r="L32" s="283"/>
      <c r="M32" s="284"/>
      <c r="N32" s="285"/>
      <c r="O32" s="286"/>
      <c r="P32" s="287"/>
      <c r="Q32" s="288"/>
      <c r="R32" s="289"/>
      <c r="S32" s="290"/>
      <c r="T32" s="291"/>
      <c r="U32" s="307"/>
      <c r="V32" s="309"/>
      <c r="W32" s="293"/>
      <c r="X32" s="294">
        <f t="shared" si="1"/>
        <v>0</v>
      </c>
      <c r="Y32" s="294">
        <f t="shared" si="2"/>
        <v>0</v>
      </c>
      <c r="Z32" s="295">
        <f t="shared" si="3"/>
        <v>0</v>
      </c>
      <c r="AA32" s="249"/>
      <c r="AB32" s="296">
        <v>4.3</v>
      </c>
      <c r="AC32" s="297">
        <f t="shared" si="4"/>
        <v>0</v>
      </c>
      <c r="AD32" s="295">
        <f>AF48*0.26+AG48*0.32+AH48*0.36+AI48*0.42+AJ48*0.5+AK48*0.52+AL48*0.62+AM48*0.68+AN48*0.85+AO48*0.85+AQ32*0.13+AS32*0.154+AU32*0.208+AY48*0.04+AZ48*0.04+BA48*0.06+BB48*0.09+BC48*0.07+BD48*0.11+BE48*0.08+BF48*0.19+BG48*0.09+BH48*0.22+BI48*0.1+BJ48*0.18</f>
        <v>0</v>
      </c>
      <c r="AE32" s="298"/>
      <c r="AF32" s="299"/>
      <c r="AG32" s="299">
        <f>1*X32</f>
        <v>0</v>
      </c>
      <c r="AH32" s="299">
        <f>8*X32</f>
        <v>0</v>
      </c>
      <c r="AI32" s="299">
        <f>1*X32</f>
        <v>0</v>
      </c>
      <c r="AJ32" s="299"/>
      <c r="AK32" s="299"/>
      <c r="AL32" s="299"/>
      <c r="AM32" s="299"/>
      <c r="AN32" s="299"/>
      <c r="AO32" s="299"/>
      <c r="AP32" s="300"/>
      <c r="AQ32" s="300"/>
      <c r="AR32" s="300"/>
      <c r="AS32" s="300"/>
      <c r="AT32" s="300"/>
      <c r="AU32" s="300"/>
      <c r="AV32" s="301"/>
      <c r="AW32" s="299"/>
      <c r="AX32" s="299"/>
      <c r="AY32" s="300"/>
      <c r="AZ32" s="300"/>
      <c r="BA32" s="300"/>
      <c r="BB32" s="300">
        <f>15*X32</f>
        <v>0</v>
      </c>
      <c r="BC32" s="300"/>
      <c r="BD32" s="300">
        <f>12*X32</f>
        <v>0</v>
      </c>
      <c r="BE32" s="300"/>
      <c r="BF32" s="300">
        <f>3*X32</f>
        <v>0</v>
      </c>
      <c r="BG32" s="300"/>
      <c r="BH32" s="300"/>
      <c r="BI32" s="300"/>
      <c r="BJ32" s="300"/>
      <c r="BK32" s="301"/>
      <c r="BL32" s="300"/>
      <c r="BM32" s="300"/>
      <c r="BN32" s="300">
        <f>10*X32</f>
        <v>0</v>
      </c>
      <c r="BO32" s="300"/>
      <c r="BP32" s="300"/>
      <c r="BQ32" s="300"/>
      <c r="BR32" s="300"/>
      <c r="BS32" s="126"/>
      <c r="BT32" s="126"/>
    </row>
    <row r="33" ht="27.75" customHeight="1">
      <c r="A33" s="127"/>
      <c r="B33" s="274" t="s">
        <v>147</v>
      </c>
      <c r="C33" s="274" t="s">
        <v>111</v>
      </c>
      <c r="D33" s="302" t="s">
        <v>148</v>
      </c>
      <c r="E33" s="303"/>
      <c r="F33" s="277">
        <v>5.0</v>
      </c>
      <c r="G33" s="278">
        <v>148.4</v>
      </c>
      <c r="H33" s="279"/>
      <c r="I33" s="280"/>
      <c r="J33" s="304"/>
      <c r="K33" s="282"/>
      <c r="L33" s="283"/>
      <c r="M33" s="284"/>
      <c r="N33" s="285"/>
      <c r="O33" s="286"/>
      <c r="P33" s="287"/>
      <c r="Q33" s="288"/>
      <c r="R33" s="289"/>
      <c r="S33" s="290"/>
      <c r="T33" s="291"/>
      <c r="U33" s="307"/>
      <c r="V33" s="309"/>
      <c r="W33" s="293"/>
      <c r="X33" s="294">
        <f t="shared" si="1"/>
        <v>0</v>
      </c>
      <c r="Y33" s="294">
        <f t="shared" si="2"/>
        <v>0</v>
      </c>
      <c r="Z33" s="295">
        <f t="shared" si="3"/>
        <v>0</v>
      </c>
      <c r="AA33" s="249"/>
      <c r="AB33" s="296">
        <v>3.2</v>
      </c>
      <c r="AC33" s="297">
        <f t="shared" si="4"/>
        <v>0</v>
      </c>
      <c r="AD33" s="295">
        <f t="shared" ref="AD33:AD41" si="14">AF33*0.26+AG33*0.32+AH33*0.36+AI33*0.42+AJ33*0.5+AK33*0.52+AL33*0.62+AM33*0.68+AN33*0.85+AO33*0.85+AQ33*0.13+AS33*0.154+AU33*0.208+AY33*0.04+AZ33*0.04+BA33*0.06+BB33*0.09+BC33*0.07+BD33*0.11+BE33*0.08+BF33*0.19+BG33*0.09+BH33*0.22+BI33*0.1+BJ33*0.18</f>
        <v>0</v>
      </c>
      <c r="AE33" s="298"/>
      <c r="AF33" s="299"/>
      <c r="AG33" s="299"/>
      <c r="AH33" s="299">
        <f>2*X33</f>
        <v>0</v>
      </c>
      <c r="AI33" s="299">
        <f>2*X33</f>
        <v>0</v>
      </c>
      <c r="AJ33" s="299">
        <f t="shared" ref="AJ33:AJ34" si="15">1*X33</f>
        <v>0</v>
      </c>
      <c r="AK33" s="299"/>
      <c r="AL33" s="299"/>
      <c r="AM33" s="299"/>
      <c r="AN33" s="299"/>
      <c r="AO33" s="299"/>
      <c r="AP33" s="299"/>
      <c r="AQ33" s="299"/>
      <c r="AR33" s="299"/>
      <c r="AS33" s="299"/>
      <c r="AT33" s="299"/>
      <c r="AU33" s="299"/>
      <c r="AV33" s="301"/>
      <c r="AW33" s="299"/>
      <c r="AX33" s="299"/>
      <c r="AY33" s="299"/>
      <c r="AZ33" s="299"/>
      <c r="BA33" s="299"/>
      <c r="BB33" s="299">
        <f>4*X33</f>
        <v>0</v>
      </c>
      <c r="BC33" s="299"/>
      <c r="BD33" s="299">
        <f>1*X33</f>
        <v>0</v>
      </c>
      <c r="BE33" s="299"/>
      <c r="BF33" s="299"/>
      <c r="BG33" s="299"/>
      <c r="BH33" s="299"/>
      <c r="BI33" s="299"/>
      <c r="BJ33" s="299"/>
      <c r="BK33" s="301"/>
      <c r="BL33" s="299"/>
      <c r="BM33" s="305"/>
      <c r="BN33" s="299"/>
      <c r="BO33" s="299">
        <f>5*X33</f>
        <v>0</v>
      </c>
      <c r="BP33" s="305"/>
      <c r="BQ33" s="305"/>
      <c r="BR33" s="305"/>
      <c r="BS33" s="126"/>
      <c r="BT33" s="126"/>
    </row>
    <row r="34" ht="27.75" customHeight="1">
      <c r="A34" s="127"/>
      <c r="B34" s="274" t="s">
        <v>149</v>
      </c>
      <c r="C34" s="274" t="s">
        <v>111</v>
      </c>
      <c r="D34" s="302" t="s">
        <v>150</v>
      </c>
      <c r="E34" s="303"/>
      <c r="F34" s="277">
        <v>1.0</v>
      </c>
      <c r="G34" s="278">
        <v>83.8</v>
      </c>
      <c r="H34" s="279"/>
      <c r="I34" s="280"/>
      <c r="J34" s="304"/>
      <c r="K34" s="282"/>
      <c r="L34" s="283"/>
      <c r="M34" s="284"/>
      <c r="N34" s="285"/>
      <c r="O34" s="286"/>
      <c r="P34" s="287"/>
      <c r="Q34" s="288"/>
      <c r="R34" s="289"/>
      <c r="S34" s="290"/>
      <c r="T34" s="291"/>
      <c r="U34" s="307"/>
      <c r="V34" s="309"/>
      <c r="W34" s="293"/>
      <c r="X34" s="294">
        <f t="shared" si="1"/>
        <v>0</v>
      </c>
      <c r="Y34" s="294">
        <f t="shared" si="2"/>
        <v>0</v>
      </c>
      <c r="Z34" s="295">
        <f t="shared" si="3"/>
        <v>0</v>
      </c>
      <c r="AA34" s="249"/>
      <c r="AB34" s="296">
        <v>2.0</v>
      </c>
      <c r="AC34" s="297">
        <f t="shared" si="4"/>
        <v>0</v>
      </c>
      <c r="AD34" s="295">
        <f t="shared" si="14"/>
        <v>0</v>
      </c>
      <c r="AE34" s="298"/>
      <c r="AF34" s="299"/>
      <c r="AG34" s="299"/>
      <c r="AH34" s="299"/>
      <c r="AI34" s="299"/>
      <c r="AJ34" s="299">
        <f t="shared" si="15"/>
        <v>0</v>
      </c>
      <c r="AK34" s="299"/>
      <c r="AL34" s="299"/>
      <c r="AM34" s="299"/>
      <c r="AN34" s="299"/>
      <c r="AO34" s="299"/>
      <c r="AP34" s="299"/>
      <c r="AQ34" s="299"/>
      <c r="AR34" s="299"/>
      <c r="AS34" s="299"/>
      <c r="AT34" s="299"/>
      <c r="AU34" s="299"/>
      <c r="AV34" s="301"/>
      <c r="AW34" s="299"/>
      <c r="AX34" s="299"/>
      <c r="AY34" s="299"/>
      <c r="AZ34" s="299"/>
      <c r="BA34" s="299"/>
      <c r="BB34" s="299"/>
      <c r="BC34" s="299"/>
      <c r="BD34" s="299">
        <f>5*X34</f>
        <v>0</v>
      </c>
      <c r="BE34" s="299"/>
      <c r="BF34" s="299"/>
      <c r="BG34" s="299"/>
      <c r="BH34" s="299"/>
      <c r="BI34" s="299"/>
      <c r="BJ34" s="299"/>
      <c r="BK34" s="301"/>
      <c r="BL34" s="299"/>
      <c r="BM34" s="305"/>
      <c r="BN34" s="305"/>
      <c r="BO34" s="305"/>
      <c r="BP34" s="305"/>
      <c r="BQ34" s="299">
        <f t="shared" ref="BQ34:BQ36" si="16">1*X34</f>
        <v>0</v>
      </c>
      <c r="BR34" s="305"/>
      <c r="BS34" s="126"/>
      <c r="BT34" s="126"/>
    </row>
    <row r="35" ht="27.75" customHeight="1">
      <c r="A35" s="127"/>
      <c r="B35" s="274" t="s">
        <v>151</v>
      </c>
      <c r="C35" s="274" t="s">
        <v>111</v>
      </c>
      <c r="D35" s="302" t="s">
        <v>152</v>
      </c>
      <c r="E35" s="303"/>
      <c r="F35" s="277">
        <v>1.0</v>
      </c>
      <c r="G35" s="278">
        <v>76.5</v>
      </c>
      <c r="H35" s="279"/>
      <c r="I35" s="280"/>
      <c r="J35" s="304"/>
      <c r="K35" s="282"/>
      <c r="L35" s="283"/>
      <c r="M35" s="284"/>
      <c r="N35" s="285"/>
      <c r="O35" s="286"/>
      <c r="P35" s="287"/>
      <c r="Q35" s="288"/>
      <c r="R35" s="289"/>
      <c r="S35" s="290"/>
      <c r="T35" s="291"/>
      <c r="U35" s="307"/>
      <c r="V35" s="309"/>
      <c r="W35" s="293"/>
      <c r="X35" s="294">
        <f t="shared" si="1"/>
        <v>0</v>
      </c>
      <c r="Y35" s="294">
        <f t="shared" si="2"/>
        <v>0</v>
      </c>
      <c r="Z35" s="295">
        <f t="shared" si="3"/>
        <v>0</v>
      </c>
      <c r="AA35" s="249"/>
      <c r="AB35" s="296">
        <v>1.6</v>
      </c>
      <c r="AC35" s="297">
        <f t="shared" si="4"/>
        <v>0</v>
      </c>
      <c r="AD35" s="295">
        <f t="shared" si="14"/>
        <v>0</v>
      </c>
      <c r="AE35" s="298"/>
      <c r="AF35" s="299"/>
      <c r="AG35" s="299"/>
      <c r="AH35" s="299"/>
      <c r="AI35" s="299">
        <f>1*X35</f>
        <v>0</v>
      </c>
      <c r="AJ35" s="299"/>
      <c r="AK35" s="299"/>
      <c r="AL35" s="299"/>
      <c r="AM35" s="299"/>
      <c r="AN35" s="299"/>
      <c r="AO35" s="299"/>
      <c r="AP35" s="299"/>
      <c r="AQ35" s="299"/>
      <c r="AR35" s="299"/>
      <c r="AS35" s="299"/>
      <c r="AT35" s="299"/>
      <c r="AU35" s="299"/>
      <c r="AV35" s="301"/>
      <c r="AW35" s="299"/>
      <c r="AX35" s="299"/>
      <c r="AY35" s="299"/>
      <c r="AZ35" s="299"/>
      <c r="BA35" s="299"/>
      <c r="BB35" s="299">
        <f>4*X35</f>
        <v>0</v>
      </c>
      <c r="BC35" s="299"/>
      <c r="BD35" s="299">
        <f>1*X35</f>
        <v>0</v>
      </c>
      <c r="BE35" s="299"/>
      <c r="BF35" s="299"/>
      <c r="BG35" s="299"/>
      <c r="BH35" s="299"/>
      <c r="BI35" s="299"/>
      <c r="BJ35" s="299"/>
      <c r="BK35" s="301"/>
      <c r="BL35" s="299"/>
      <c r="BM35" s="305"/>
      <c r="BN35" s="305"/>
      <c r="BO35" s="305"/>
      <c r="BP35" s="305"/>
      <c r="BQ35" s="299">
        <f t="shared" si="16"/>
        <v>0</v>
      </c>
      <c r="BR35" s="305"/>
      <c r="BS35" s="126"/>
      <c r="BT35" s="126"/>
    </row>
    <row r="36" ht="27.75" customHeight="1">
      <c r="A36" s="127"/>
      <c r="B36" s="274" t="s">
        <v>153</v>
      </c>
      <c r="C36" s="274" t="s">
        <v>111</v>
      </c>
      <c r="D36" s="302" t="s">
        <v>154</v>
      </c>
      <c r="E36" s="303"/>
      <c r="F36" s="277">
        <v>1.0</v>
      </c>
      <c r="G36" s="278">
        <v>70.0</v>
      </c>
      <c r="H36" s="279"/>
      <c r="I36" s="280"/>
      <c r="J36" s="304"/>
      <c r="K36" s="282"/>
      <c r="L36" s="283"/>
      <c r="M36" s="284"/>
      <c r="N36" s="285"/>
      <c r="O36" s="286"/>
      <c r="P36" s="287"/>
      <c r="Q36" s="288"/>
      <c r="R36" s="289"/>
      <c r="S36" s="290"/>
      <c r="T36" s="291"/>
      <c r="U36" s="307"/>
      <c r="V36" s="309"/>
      <c r="W36" s="293"/>
      <c r="X36" s="294">
        <f t="shared" si="1"/>
        <v>0</v>
      </c>
      <c r="Y36" s="294">
        <f t="shared" si="2"/>
        <v>0</v>
      </c>
      <c r="Z36" s="295">
        <f t="shared" si="3"/>
        <v>0</v>
      </c>
      <c r="AA36" s="249"/>
      <c r="AB36" s="296">
        <v>1.4</v>
      </c>
      <c r="AC36" s="297">
        <f t="shared" si="4"/>
        <v>0</v>
      </c>
      <c r="AD36" s="295">
        <f t="shared" si="14"/>
        <v>0</v>
      </c>
      <c r="AE36" s="298"/>
      <c r="AF36" s="299"/>
      <c r="AG36" s="299"/>
      <c r="AH36" s="299"/>
      <c r="AI36" s="299"/>
      <c r="AJ36" s="299">
        <f>1*X36</f>
        <v>0</v>
      </c>
      <c r="AK36" s="299"/>
      <c r="AL36" s="299"/>
      <c r="AM36" s="299"/>
      <c r="AN36" s="299"/>
      <c r="AO36" s="299"/>
      <c r="AP36" s="299"/>
      <c r="AQ36" s="299"/>
      <c r="AR36" s="299"/>
      <c r="AS36" s="299"/>
      <c r="AT36" s="299"/>
      <c r="AU36" s="299"/>
      <c r="AV36" s="301"/>
      <c r="AW36" s="299"/>
      <c r="AX36" s="299"/>
      <c r="AY36" s="299"/>
      <c r="AZ36" s="299"/>
      <c r="BA36" s="299"/>
      <c r="BB36" s="299"/>
      <c r="BC36" s="299"/>
      <c r="BD36" s="299">
        <f>3*X36</f>
        <v>0</v>
      </c>
      <c r="BE36" s="299"/>
      <c r="BF36" s="299"/>
      <c r="BG36" s="299"/>
      <c r="BH36" s="299"/>
      <c r="BI36" s="299"/>
      <c r="BJ36" s="299"/>
      <c r="BK36" s="301"/>
      <c r="BL36" s="299"/>
      <c r="BM36" s="305"/>
      <c r="BN36" s="305"/>
      <c r="BO36" s="305"/>
      <c r="BP36" s="305"/>
      <c r="BQ36" s="299">
        <f t="shared" si="16"/>
        <v>0</v>
      </c>
      <c r="BR36" s="305"/>
      <c r="BS36" s="126"/>
      <c r="BT36" s="126"/>
    </row>
    <row r="37" ht="27.75" customHeight="1">
      <c r="A37" s="127"/>
      <c r="B37" s="274" t="s">
        <v>155</v>
      </c>
      <c r="C37" s="274" t="s">
        <v>111</v>
      </c>
      <c r="D37" s="302" t="s">
        <v>156</v>
      </c>
      <c r="E37" s="303"/>
      <c r="F37" s="277">
        <v>2.0</v>
      </c>
      <c r="G37" s="278">
        <v>167.7</v>
      </c>
      <c r="H37" s="279"/>
      <c r="I37" s="280"/>
      <c r="J37" s="304"/>
      <c r="K37" s="282"/>
      <c r="L37" s="283"/>
      <c r="M37" s="284"/>
      <c r="N37" s="285"/>
      <c r="O37" s="286"/>
      <c r="P37" s="287"/>
      <c r="Q37" s="288"/>
      <c r="R37" s="289"/>
      <c r="S37" s="290"/>
      <c r="T37" s="291"/>
      <c r="U37" s="307"/>
      <c r="V37" s="309"/>
      <c r="W37" s="293"/>
      <c r="X37" s="294">
        <f t="shared" si="1"/>
        <v>0</v>
      </c>
      <c r="Y37" s="294">
        <f t="shared" si="2"/>
        <v>0</v>
      </c>
      <c r="Z37" s="295">
        <f t="shared" si="3"/>
        <v>0</v>
      </c>
      <c r="AA37" s="249"/>
      <c r="AB37" s="296">
        <v>3.5</v>
      </c>
      <c r="AC37" s="297">
        <f t="shared" si="4"/>
        <v>0</v>
      </c>
      <c r="AD37" s="295">
        <f t="shared" si="14"/>
        <v>0</v>
      </c>
      <c r="AE37" s="298"/>
      <c r="AF37" s="299"/>
      <c r="AG37" s="299"/>
      <c r="AH37" s="299">
        <f t="shared" ref="AH37:AH38" si="17">2*X37</f>
        <v>0</v>
      </c>
      <c r="AI37" s="299"/>
      <c r="AJ37" s="299"/>
      <c r="AK37" s="299"/>
      <c r="AL37" s="299"/>
      <c r="AM37" s="299"/>
      <c r="AN37" s="299"/>
      <c r="AO37" s="299"/>
      <c r="AP37" s="299"/>
      <c r="AQ37" s="299"/>
      <c r="AR37" s="299"/>
      <c r="AS37" s="299"/>
      <c r="AT37" s="299"/>
      <c r="AU37" s="299"/>
      <c r="AV37" s="301"/>
      <c r="AW37" s="299"/>
      <c r="AX37" s="299"/>
      <c r="AY37" s="299"/>
      <c r="AZ37" s="299">
        <f t="shared" ref="AZ37:AZ38" si="18">4*X37</f>
        <v>0</v>
      </c>
      <c r="BA37" s="299"/>
      <c r="BB37" s="299">
        <f>6*X37</f>
        <v>0</v>
      </c>
      <c r="BC37" s="299"/>
      <c r="BD37" s="299"/>
      <c r="BE37" s="299"/>
      <c r="BF37" s="299"/>
      <c r="BG37" s="299"/>
      <c r="BH37" s="299"/>
      <c r="BI37" s="299"/>
      <c r="BJ37" s="299"/>
      <c r="BK37" s="301"/>
      <c r="BL37" s="299"/>
      <c r="BM37" s="305"/>
      <c r="BN37" s="305"/>
      <c r="BO37" s="305"/>
      <c r="BP37" s="299">
        <f>2*X37</f>
        <v>0</v>
      </c>
      <c r="BQ37" s="299"/>
      <c r="BR37" s="305"/>
      <c r="BS37" s="126"/>
      <c r="BT37" s="126"/>
    </row>
    <row r="38" ht="27.75" customHeight="1">
      <c r="A38" s="127"/>
      <c r="B38" s="274" t="s">
        <v>157</v>
      </c>
      <c r="C38" s="274" t="s">
        <v>111</v>
      </c>
      <c r="D38" s="306" t="s">
        <v>158</v>
      </c>
      <c r="E38" s="274"/>
      <c r="F38" s="277">
        <v>2.0</v>
      </c>
      <c r="G38" s="278">
        <v>71.0</v>
      </c>
      <c r="H38" s="279"/>
      <c r="I38" s="280"/>
      <c r="J38" s="304"/>
      <c r="K38" s="282"/>
      <c r="L38" s="283"/>
      <c r="M38" s="284"/>
      <c r="N38" s="285"/>
      <c r="O38" s="286"/>
      <c r="P38" s="287"/>
      <c r="Q38" s="288"/>
      <c r="R38" s="289"/>
      <c r="S38" s="290"/>
      <c r="T38" s="291"/>
      <c r="U38" s="307"/>
      <c r="V38" s="309"/>
      <c r="W38" s="293"/>
      <c r="X38" s="294">
        <f t="shared" si="1"/>
        <v>0</v>
      </c>
      <c r="Y38" s="294">
        <f t="shared" si="2"/>
        <v>0</v>
      </c>
      <c r="Z38" s="295">
        <f t="shared" si="3"/>
        <v>0</v>
      </c>
      <c r="AA38" s="249"/>
      <c r="AB38" s="296">
        <v>1.5</v>
      </c>
      <c r="AC38" s="297">
        <f t="shared" si="4"/>
        <v>0</v>
      </c>
      <c r="AD38" s="295">
        <f t="shared" si="14"/>
        <v>0</v>
      </c>
      <c r="AE38" s="298"/>
      <c r="AF38" s="299"/>
      <c r="AG38" s="299"/>
      <c r="AH38" s="299">
        <f t="shared" si="17"/>
        <v>0</v>
      </c>
      <c r="AI38" s="299"/>
      <c r="AJ38" s="299"/>
      <c r="AK38" s="299"/>
      <c r="AL38" s="299"/>
      <c r="AM38" s="299"/>
      <c r="AN38" s="299"/>
      <c r="AO38" s="299"/>
      <c r="AP38" s="299"/>
      <c r="AQ38" s="299"/>
      <c r="AR38" s="299"/>
      <c r="AS38" s="299"/>
      <c r="AT38" s="299"/>
      <c r="AU38" s="299"/>
      <c r="AV38" s="301"/>
      <c r="AW38" s="299"/>
      <c r="AX38" s="299"/>
      <c r="AY38" s="299"/>
      <c r="AZ38" s="299">
        <f t="shared" si="18"/>
        <v>0</v>
      </c>
      <c r="BA38" s="299"/>
      <c r="BB38" s="299">
        <f>2*X38</f>
        <v>0</v>
      </c>
      <c r="BC38" s="299"/>
      <c r="BD38" s="299"/>
      <c r="BE38" s="299"/>
      <c r="BF38" s="299"/>
      <c r="BG38" s="299"/>
      <c r="BH38" s="299"/>
      <c r="BI38" s="299"/>
      <c r="BJ38" s="299"/>
      <c r="BK38" s="301"/>
      <c r="BL38" s="299"/>
      <c r="BM38" s="305"/>
      <c r="BN38" s="305"/>
      <c r="BO38" s="299">
        <f>2*X38</f>
        <v>0</v>
      </c>
      <c r="BP38" s="305"/>
      <c r="BQ38" s="305"/>
      <c r="BR38" s="305"/>
      <c r="BS38" s="126"/>
      <c r="BT38" s="126"/>
    </row>
    <row r="39" ht="27.75" customHeight="1">
      <c r="A39" s="127"/>
      <c r="B39" s="274" t="s">
        <v>159</v>
      </c>
      <c r="C39" s="274" t="s">
        <v>111</v>
      </c>
      <c r="D39" s="302" t="s">
        <v>160</v>
      </c>
      <c r="E39" s="303"/>
      <c r="F39" s="277">
        <v>1.0</v>
      </c>
      <c r="G39" s="278">
        <v>45.6</v>
      </c>
      <c r="H39" s="279"/>
      <c r="I39" s="280"/>
      <c r="J39" s="304"/>
      <c r="K39" s="282"/>
      <c r="L39" s="283"/>
      <c r="M39" s="284"/>
      <c r="N39" s="285"/>
      <c r="O39" s="286"/>
      <c r="P39" s="287"/>
      <c r="Q39" s="288"/>
      <c r="R39" s="289"/>
      <c r="S39" s="290"/>
      <c r="T39" s="291"/>
      <c r="U39" s="307"/>
      <c r="V39" s="309"/>
      <c r="W39" s="293"/>
      <c r="X39" s="294">
        <f t="shared" si="1"/>
        <v>0</v>
      </c>
      <c r="Y39" s="294">
        <f t="shared" si="2"/>
        <v>0</v>
      </c>
      <c r="Z39" s="295">
        <f t="shared" si="3"/>
        <v>0</v>
      </c>
      <c r="AA39" s="249"/>
      <c r="AB39" s="296">
        <v>1.0</v>
      </c>
      <c r="AC39" s="297">
        <f t="shared" si="4"/>
        <v>0</v>
      </c>
      <c r="AD39" s="295">
        <f t="shared" si="14"/>
        <v>0</v>
      </c>
      <c r="AE39" s="298"/>
      <c r="AF39" s="299"/>
      <c r="AG39" s="299"/>
      <c r="AH39" s="299"/>
      <c r="AI39" s="299">
        <f>1*X39</f>
        <v>0</v>
      </c>
      <c r="AJ39" s="299"/>
      <c r="AK39" s="299"/>
      <c r="AL39" s="299"/>
      <c r="AM39" s="299"/>
      <c r="AN39" s="299"/>
      <c r="AO39" s="299"/>
      <c r="AP39" s="299"/>
      <c r="AQ39" s="299"/>
      <c r="AR39" s="299"/>
      <c r="AS39" s="299"/>
      <c r="AT39" s="299"/>
      <c r="AU39" s="299"/>
      <c r="AV39" s="301"/>
      <c r="AW39" s="299"/>
      <c r="AX39" s="299"/>
      <c r="AY39" s="299"/>
      <c r="AZ39" s="299"/>
      <c r="BA39" s="299"/>
      <c r="BB39" s="299"/>
      <c r="BC39" s="299"/>
      <c r="BD39" s="299">
        <f>3*X39</f>
        <v>0</v>
      </c>
      <c r="BE39" s="299"/>
      <c r="BF39" s="299"/>
      <c r="BG39" s="299"/>
      <c r="BH39" s="299"/>
      <c r="BI39" s="299"/>
      <c r="BJ39" s="299"/>
      <c r="BK39" s="301"/>
      <c r="BL39" s="299"/>
      <c r="BM39" s="305"/>
      <c r="BN39" s="305"/>
      <c r="BO39" s="305"/>
      <c r="BP39" s="299">
        <f>1*X39</f>
        <v>0</v>
      </c>
      <c r="BQ39" s="305"/>
      <c r="BR39" s="305"/>
      <c r="BS39" s="126"/>
      <c r="BT39" s="126"/>
    </row>
    <row r="40" ht="27.75" customHeight="1">
      <c r="A40" s="127"/>
      <c r="B40" s="274" t="s">
        <v>161</v>
      </c>
      <c r="C40" s="274" t="s">
        <v>111</v>
      </c>
      <c r="D40" s="302" t="s">
        <v>162</v>
      </c>
      <c r="E40" s="303"/>
      <c r="F40" s="277">
        <v>5.0</v>
      </c>
      <c r="G40" s="278">
        <v>27.2</v>
      </c>
      <c r="H40" s="279"/>
      <c r="I40" s="280"/>
      <c r="J40" s="304"/>
      <c r="K40" s="282"/>
      <c r="L40" s="283"/>
      <c r="M40" s="284"/>
      <c r="N40" s="285"/>
      <c r="O40" s="286"/>
      <c r="P40" s="287"/>
      <c r="Q40" s="288"/>
      <c r="R40" s="289"/>
      <c r="S40" s="290"/>
      <c r="T40" s="291"/>
      <c r="U40" s="307"/>
      <c r="V40" s="309"/>
      <c r="W40" s="293"/>
      <c r="X40" s="294">
        <f t="shared" si="1"/>
        <v>0</v>
      </c>
      <c r="Y40" s="294">
        <f t="shared" si="2"/>
        <v>0</v>
      </c>
      <c r="Z40" s="295">
        <f t="shared" si="3"/>
        <v>0</v>
      </c>
      <c r="AA40" s="249"/>
      <c r="AB40" s="296">
        <v>0.5</v>
      </c>
      <c r="AC40" s="297">
        <f t="shared" si="4"/>
        <v>0</v>
      </c>
      <c r="AD40" s="295">
        <f t="shared" si="14"/>
        <v>0</v>
      </c>
      <c r="AE40" s="298"/>
      <c r="AF40" s="299"/>
      <c r="AG40" s="299"/>
      <c r="AH40" s="299"/>
      <c r="AI40" s="299"/>
      <c r="AJ40" s="299"/>
      <c r="AK40" s="299"/>
      <c r="AL40" s="299"/>
      <c r="AM40" s="299"/>
      <c r="AN40" s="299"/>
      <c r="AO40" s="299"/>
      <c r="AP40" s="299"/>
      <c r="AQ40" s="299"/>
      <c r="AR40" s="299"/>
      <c r="AS40" s="299"/>
      <c r="AT40" s="299"/>
      <c r="AU40" s="299"/>
      <c r="AV40" s="301"/>
      <c r="AW40" s="299"/>
      <c r="AX40" s="299"/>
      <c r="AY40" s="299"/>
      <c r="AZ40" s="299">
        <f>12*X40</f>
        <v>0</v>
      </c>
      <c r="BA40" s="299"/>
      <c r="BB40" s="299"/>
      <c r="BC40" s="299"/>
      <c r="BD40" s="299"/>
      <c r="BE40" s="299"/>
      <c r="BF40" s="299"/>
      <c r="BG40" s="299"/>
      <c r="BH40" s="299"/>
      <c r="BI40" s="299"/>
      <c r="BJ40" s="299"/>
      <c r="BK40" s="301"/>
      <c r="BL40" s="299">
        <f>5*X40</f>
        <v>0</v>
      </c>
      <c r="BM40" s="305"/>
      <c r="BN40" s="305"/>
      <c r="BO40" s="305"/>
      <c r="BP40" s="305"/>
      <c r="BQ40" s="305"/>
      <c r="BR40" s="305"/>
      <c r="BS40" s="126"/>
      <c r="BT40" s="126"/>
    </row>
    <row r="41" ht="27.75" customHeight="1">
      <c r="A41" s="127"/>
      <c r="B41" s="274" t="s">
        <v>163</v>
      </c>
      <c r="C41" s="274" t="s">
        <v>111</v>
      </c>
      <c r="D41" s="302" t="s">
        <v>164</v>
      </c>
      <c r="E41" s="276"/>
      <c r="F41" s="277">
        <v>10.0</v>
      </c>
      <c r="G41" s="278">
        <v>50.9</v>
      </c>
      <c r="H41" s="279"/>
      <c r="I41" s="280"/>
      <c r="J41" s="304"/>
      <c r="K41" s="282"/>
      <c r="L41" s="283"/>
      <c r="M41" s="284"/>
      <c r="N41" s="285"/>
      <c r="O41" s="286"/>
      <c r="P41" s="287"/>
      <c r="Q41" s="288"/>
      <c r="R41" s="289"/>
      <c r="S41" s="290"/>
      <c r="T41" s="291"/>
      <c r="U41" s="307"/>
      <c r="V41" s="309"/>
      <c r="W41" s="293"/>
      <c r="X41" s="294">
        <f t="shared" si="1"/>
        <v>0</v>
      </c>
      <c r="Y41" s="294">
        <f t="shared" si="2"/>
        <v>0</v>
      </c>
      <c r="Z41" s="295">
        <f t="shared" si="3"/>
        <v>0</v>
      </c>
      <c r="AA41" s="249"/>
      <c r="AB41" s="296">
        <v>0.7</v>
      </c>
      <c r="AC41" s="297">
        <f t="shared" si="4"/>
        <v>0</v>
      </c>
      <c r="AD41" s="295">
        <f t="shared" si="14"/>
        <v>0</v>
      </c>
      <c r="AE41" s="298"/>
      <c r="AF41" s="300"/>
      <c r="AG41" s="300"/>
      <c r="AH41" s="300"/>
      <c r="AI41" s="300"/>
      <c r="AJ41" s="300"/>
      <c r="AK41" s="300"/>
      <c r="AL41" s="300"/>
      <c r="AM41" s="300"/>
      <c r="AN41" s="300"/>
      <c r="AO41" s="300"/>
      <c r="AP41" s="300"/>
      <c r="AQ41" s="300"/>
      <c r="AR41" s="300"/>
      <c r="AS41" s="300"/>
      <c r="AT41" s="300"/>
      <c r="AU41" s="300"/>
      <c r="AV41" s="301"/>
      <c r="AW41" s="299"/>
      <c r="AX41" s="299"/>
      <c r="AY41" s="300"/>
      <c r="AZ41" s="300">
        <f>30*X41</f>
        <v>0</v>
      </c>
      <c r="BA41" s="300"/>
      <c r="BB41" s="300"/>
      <c r="BC41" s="300"/>
      <c r="BD41" s="300"/>
      <c r="BE41" s="300"/>
      <c r="BF41" s="300"/>
      <c r="BG41" s="300"/>
      <c r="BH41" s="300"/>
      <c r="BI41" s="300"/>
      <c r="BJ41" s="300"/>
      <c r="BK41" s="301"/>
      <c r="BL41" s="300">
        <f>10*X41</f>
        <v>0</v>
      </c>
      <c r="BM41" s="300"/>
      <c r="BN41" s="300"/>
      <c r="BO41" s="300"/>
      <c r="BP41" s="300"/>
      <c r="BQ41" s="300"/>
      <c r="BR41" s="300"/>
      <c r="BS41" s="126"/>
      <c r="BT41" s="126"/>
    </row>
    <row r="42" ht="27.75" customHeight="1">
      <c r="A42" s="127"/>
      <c r="B42" s="274" t="s">
        <v>165</v>
      </c>
      <c r="C42" s="274" t="s">
        <v>111</v>
      </c>
      <c r="D42" s="275" t="s">
        <v>166</v>
      </c>
      <c r="E42" s="276"/>
      <c r="F42" s="277">
        <v>11.0</v>
      </c>
      <c r="G42" s="278">
        <v>44.8</v>
      </c>
      <c r="H42" s="279"/>
      <c r="I42" s="280"/>
      <c r="J42" s="304"/>
      <c r="K42" s="282"/>
      <c r="L42" s="283"/>
      <c r="M42" s="284"/>
      <c r="N42" s="285"/>
      <c r="O42" s="286"/>
      <c r="P42" s="287"/>
      <c r="Q42" s="288"/>
      <c r="R42" s="289"/>
      <c r="S42" s="290"/>
      <c r="T42" s="291"/>
      <c r="U42" s="307"/>
      <c r="V42" s="309"/>
      <c r="W42" s="293"/>
      <c r="X42" s="294">
        <f t="shared" si="1"/>
        <v>0</v>
      </c>
      <c r="Y42" s="294">
        <f t="shared" si="2"/>
        <v>0</v>
      </c>
      <c r="Z42" s="295">
        <f t="shared" si="3"/>
        <v>0</v>
      </c>
      <c r="AA42" s="249"/>
      <c r="AB42" s="296">
        <v>0.5</v>
      </c>
      <c r="AC42" s="297">
        <f t="shared" si="4"/>
        <v>0</v>
      </c>
      <c r="AD42" s="295">
        <f>AF50*0.26+AG50*0.32+AH50*0.36+AI50*0.42+AJ50*0.5+AK50*0.52+AL50*0.62+AM50*0.68+AN50*0.85+AO50*0.85+AQ42*0.13+AS42*0.154+AU42*0.208+AY50*0.04+AZ50*0.04+BA50*0.06+BB50*0.09+BC50*0.07+BD50*0.11+BE50*0.08+BF50*0.19+BG50*0.09+BH50*0.22+BI50*0.1+BJ50*0.18</f>
        <v>0</v>
      </c>
      <c r="AE42" s="298"/>
      <c r="AF42" s="299"/>
      <c r="AG42" s="299"/>
      <c r="AH42" s="299"/>
      <c r="AI42" s="299"/>
      <c r="AJ42" s="299"/>
      <c r="AK42" s="299"/>
      <c r="AL42" s="299"/>
      <c r="AM42" s="299"/>
      <c r="AN42" s="299"/>
      <c r="AO42" s="299"/>
      <c r="AP42" s="300"/>
      <c r="AQ42" s="300"/>
      <c r="AR42" s="300"/>
      <c r="AS42" s="300"/>
      <c r="AT42" s="300"/>
      <c r="AU42" s="300"/>
      <c r="AV42" s="301"/>
      <c r="AW42" s="299"/>
      <c r="AX42" s="299"/>
      <c r="AY42" s="300"/>
      <c r="AZ42" s="300">
        <f>22*X42</f>
        <v>0</v>
      </c>
      <c r="BA42" s="300"/>
      <c r="BB42" s="300"/>
      <c r="BC42" s="300"/>
      <c r="BD42" s="300"/>
      <c r="BE42" s="300"/>
      <c r="BF42" s="300"/>
      <c r="BG42" s="300"/>
      <c r="BH42" s="300"/>
      <c r="BI42" s="300"/>
      <c r="BJ42" s="300"/>
      <c r="BK42" s="301"/>
      <c r="BL42" s="300">
        <f>11*X42</f>
        <v>0</v>
      </c>
      <c r="BM42" s="300"/>
      <c r="BN42" s="300"/>
      <c r="BO42" s="300"/>
      <c r="BP42" s="300"/>
      <c r="BQ42" s="300"/>
      <c r="BR42" s="300"/>
      <c r="BS42" s="126"/>
      <c r="BT42" s="126"/>
    </row>
    <row r="43" ht="28.5" customHeight="1">
      <c r="A43" s="127"/>
      <c r="B43" s="273" t="s">
        <v>167</v>
      </c>
      <c r="C43" s="274" t="s">
        <v>111</v>
      </c>
      <c r="D43" s="275" t="s">
        <v>168</v>
      </c>
      <c r="E43" s="276"/>
      <c r="F43" s="277">
        <v>5.0</v>
      </c>
      <c r="G43" s="278">
        <v>96.0</v>
      </c>
      <c r="H43" s="279"/>
      <c r="I43" s="280"/>
      <c r="J43" s="304"/>
      <c r="K43" s="282"/>
      <c r="L43" s="283"/>
      <c r="M43" s="284"/>
      <c r="N43" s="285"/>
      <c r="O43" s="286"/>
      <c r="P43" s="287"/>
      <c r="Q43" s="288"/>
      <c r="R43" s="289"/>
      <c r="S43" s="290"/>
      <c r="T43" s="291"/>
      <c r="U43" s="307"/>
      <c r="V43" s="309"/>
      <c r="W43" s="293"/>
      <c r="X43" s="294">
        <f t="shared" si="1"/>
        <v>0</v>
      </c>
      <c r="Y43" s="294">
        <f t="shared" si="2"/>
        <v>0</v>
      </c>
      <c r="Z43" s="295">
        <f t="shared" si="3"/>
        <v>0</v>
      </c>
      <c r="AA43" s="249"/>
      <c r="AB43" s="296">
        <v>1.9</v>
      </c>
      <c r="AC43" s="297">
        <f t="shared" si="4"/>
        <v>0</v>
      </c>
      <c r="AD43" s="295">
        <f>AF43*0.26+AG43*0.32+AH43*0.36+AI43*0.42+AJ43*0.5+AK43*0.52+AL43*0.62+AM43*0.68+AN43*0.85+AO43*0.85+AQ43*0.13+AS43*0.154+AU43*0.208+AY43*0.04+AZ43*0.04+BA43*0.06+BB43*0.09+BC43*0.07+BD43*0.11+BE43*0.08+BF43*0.19+BG43*0.09+BH43*0.22+BI43*0.1+BJ43*0.18</f>
        <v>0</v>
      </c>
      <c r="AE43" s="298"/>
      <c r="AF43" s="299"/>
      <c r="AG43" s="299"/>
      <c r="AH43" s="299">
        <f>2*X43</f>
        <v>0</v>
      </c>
      <c r="AI43" s="299">
        <f>1*X43</f>
        <v>0</v>
      </c>
      <c r="AJ43" s="299">
        <f>1*X43</f>
        <v>0</v>
      </c>
      <c r="AK43" s="299"/>
      <c r="AL43" s="299"/>
      <c r="AM43" s="299"/>
      <c r="AN43" s="299"/>
      <c r="AO43" s="299"/>
      <c r="AP43" s="300"/>
      <c r="AQ43" s="300"/>
      <c r="AR43" s="300"/>
      <c r="AS43" s="300"/>
      <c r="AT43" s="300"/>
      <c r="AU43" s="300"/>
      <c r="AV43" s="301"/>
      <c r="AW43" s="299"/>
      <c r="AX43" s="299"/>
      <c r="AY43" s="300"/>
      <c r="AZ43" s="300"/>
      <c r="BA43" s="300"/>
      <c r="BB43" s="300">
        <f>15*X41</f>
        <v>0</v>
      </c>
      <c r="BC43" s="300"/>
      <c r="BD43" s="300"/>
      <c r="BE43" s="300"/>
      <c r="BF43" s="300"/>
      <c r="BG43" s="300"/>
      <c r="BH43" s="300"/>
      <c r="BI43" s="300"/>
      <c r="BJ43" s="300"/>
      <c r="BK43" s="301"/>
      <c r="BL43" s="300"/>
      <c r="BM43" s="300"/>
      <c r="BN43" s="300">
        <f>5*X43</f>
        <v>0</v>
      </c>
      <c r="BO43" s="300"/>
      <c r="BP43" s="300"/>
      <c r="BQ43" s="300"/>
      <c r="BR43" s="300"/>
      <c r="BS43" s="126"/>
      <c r="BT43" s="126"/>
    </row>
    <row r="44" ht="27.75" customHeight="1">
      <c r="A44" s="127"/>
      <c r="B44" s="273" t="s">
        <v>169</v>
      </c>
      <c r="C44" s="274" t="s">
        <v>111</v>
      </c>
      <c r="D44" s="275" t="s">
        <v>170</v>
      </c>
      <c r="E44" s="276"/>
      <c r="F44" s="277">
        <v>2.0</v>
      </c>
      <c r="G44" s="278">
        <v>236.0</v>
      </c>
      <c r="H44" s="279"/>
      <c r="I44" s="280"/>
      <c r="J44" s="304"/>
      <c r="K44" s="282"/>
      <c r="L44" s="283"/>
      <c r="M44" s="284"/>
      <c r="N44" s="285"/>
      <c r="O44" s="286"/>
      <c r="P44" s="287"/>
      <c r="Q44" s="288"/>
      <c r="R44" s="289"/>
      <c r="S44" s="290"/>
      <c r="T44" s="291"/>
      <c r="U44" s="307"/>
      <c r="V44" s="309"/>
      <c r="W44" s="293"/>
      <c r="X44" s="294">
        <f t="shared" si="1"/>
        <v>0</v>
      </c>
      <c r="Y44" s="294">
        <f t="shared" si="2"/>
        <v>0</v>
      </c>
      <c r="Z44" s="295">
        <f t="shared" si="3"/>
        <v>0</v>
      </c>
      <c r="AA44" s="249"/>
      <c r="AB44" s="296">
        <v>4.3</v>
      </c>
      <c r="AC44" s="297">
        <f t="shared" si="4"/>
        <v>0</v>
      </c>
      <c r="AD44" s="295">
        <f>AF47*0.26+AG47*0.32+AH47*0.36+AI47*0.42+AJ47*0.5+AK47*0.52+AL47*0.62+AM47*0.68+AN47*0.85+AO47*0.85+AQ44*0.13+AS44*0.154+AU44*0.208+AY44*0.04+AZ44*0.04+BA44*0.06+BB44*0.09+BC44*0.07+BD44*0.11+BE44*0.08+BF44*0.19+BG44*0.09+BH44*0.22+BI44*0.1+BJ44*0.18</f>
        <v>0</v>
      </c>
      <c r="AE44" s="298"/>
      <c r="AF44" s="310"/>
      <c r="AG44" s="310"/>
      <c r="AH44" s="310"/>
      <c r="AI44" s="310"/>
      <c r="AJ44" s="310"/>
      <c r="AK44" s="310"/>
      <c r="AL44" s="310">
        <f>2*X44</f>
        <v>0</v>
      </c>
      <c r="AM44" s="310"/>
      <c r="AN44" s="310"/>
      <c r="AO44" s="310"/>
      <c r="AP44" s="300"/>
      <c r="AQ44" s="300"/>
      <c r="AR44" s="300"/>
      <c r="AS44" s="300"/>
      <c r="AT44" s="300"/>
      <c r="AU44" s="300"/>
      <c r="AV44" s="301"/>
      <c r="AW44" s="299"/>
      <c r="AX44" s="299"/>
      <c r="AY44" s="300"/>
      <c r="AZ44" s="300"/>
      <c r="BA44" s="300"/>
      <c r="BB44" s="300">
        <f>7*X44</f>
        <v>0</v>
      </c>
      <c r="BC44" s="300"/>
      <c r="BD44" s="300">
        <f>7*X44</f>
        <v>0</v>
      </c>
      <c r="BE44" s="300"/>
      <c r="BF44" s="300"/>
      <c r="BG44" s="300"/>
      <c r="BH44" s="300"/>
      <c r="BI44" s="300"/>
      <c r="BJ44" s="300"/>
      <c r="BK44" s="301"/>
      <c r="BL44" s="300"/>
      <c r="BM44" s="300"/>
      <c r="BN44" s="300"/>
      <c r="BO44" s="300"/>
      <c r="BP44" s="300"/>
      <c r="BQ44" s="300"/>
      <c r="BR44" s="300">
        <f>2*X44</f>
        <v>0</v>
      </c>
      <c r="BS44" s="126"/>
      <c r="BT44" s="126"/>
    </row>
    <row r="45" ht="27.75" customHeight="1">
      <c r="A45" s="127"/>
      <c r="B45" s="273" t="s">
        <v>171</v>
      </c>
      <c r="C45" s="274" t="s">
        <v>111</v>
      </c>
      <c r="D45" s="275" t="s">
        <v>172</v>
      </c>
      <c r="E45" s="276"/>
      <c r="F45" s="277">
        <v>5.0</v>
      </c>
      <c r="G45" s="278">
        <v>73.5</v>
      </c>
      <c r="H45" s="279"/>
      <c r="I45" s="280"/>
      <c r="J45" s="304"/>
      <c r="K45" s="282"/>
      <c r="L45" s="283"/>
      <c r="M45" s="284"/>
      <c r="N45" s="285"/>
      <c r="O45" s="286"/>
      <c r="P45" s="287"/>
      <c r="Q45" s="288"/>
      <c r="R45" s="289"/>
      <c r="S45" s="290"/>
      <c r="T45" s="291"/>
      <c r="U45" s="307"/>
      <c r="V45" s="309"/>
      <c r="W45" s="293"/>
      <c r="X45" s="294">
        <f t="shared" si="1"/>
        <v>0</v>
      </c>
      <c r="Y45" s="294">
        <f t="shared" si="2"/>
        <v>0</v>
      </c>
      <c r="Z45" s="295">
        <f t="shared" si="3"/>
        <v>0</v>
      </c>
      <c r="AA45" s="249"/>
      <c r="AB45" s="296">
        <v>1.7</v>
      </c>
      <c r="AC45" s="297">
        <f t="shared" si="4"/>
        <v>0</v>
      </c>
      <c r="AD45" s="295">
        <f>AF42*0.26+AG42*0.32+AH42*0.36+AI42*0.42+AJ42*0.5+AK42*0.52+AL42*0.62+AM42*0.68+AN42*0.85+AO42*0.85+AQ45*0.13+AS45*0.154+AU45*0.208+AY42*0.04+AZ42*0.04+BA42*0.06+BB42*0.09+BC42*0.07+BD42*0.11+BE42*0.08+BF42*0.19+BG42*0.09+BH42*0.22+BI42*0.1+BJ42*0.18</f>
        <v>0</v>
      </c>
      <c r="AE45" s="298"/>
      <c r="AF45" s="299"/>
      <c r="AG45" s="299"/>
      <c r="AH45" s="299"/>
      <c r="AI45" s="299"/>
      <c r="AJ45" s="299"/>
      <c r="AK45" s="299"/>
      <c r="AL45" s="299"/>
      <c r="AM45" s="299"/>
      <c r="AN45" s="299"/>
      <c r="AO45" s="299"/>
      <c r="AP45" s="300"/>
      <c r="AQ45" s="300"/>
      <c r="AR45" s="300"/>
      <c r="AS45" s="300"/>
      <c r="AT45" s="300"/>
      <c r="AU45" s="300"/>
      <c r="AV45" s="301"/>
      <c r="AW45" s="299"/>
      <c r="AX45" s="299"/>
      <c r="AY45" s="300"/>
      <c r="AZ45" s="300">
        <f>20*X45</f>
        <v>0</v>
      </c>
      <c r="BA45" s="300"/>
      <c r="BB45" s="300"/>
      <c r="BC45" s="300"/>
      <c r="BD45" s="300"/>
      <c r="BE45" s="300"/>
      <c r="BF45" s="300"/>
      <c r="BG45" s="300"/>
      <c r="BH45" s="300"/>
      <c r="BI45" s="300"/>
      <c r="BJ45" s="300"/>
      <c r="BK45" s="301"/>
      <c r="BL45" s="300"/>
      <c r="BM45" s="300">
        <f>5*X45</f>
        <v>0</v>
      </c>
      <c r="BN45" s="300"/>
      <c r="BO45" s="300"/>
      <c r="BP45" s="300"/>
      <c r="BQ45" s="300"/>
      <c r="BR45" s="300"/>
      <c r="BS45" s="126"/>
      <c r="BT45" s="126"/>
    </row>
    <row r="46" ht="27.75" customHeight="1">
      <c r="A46" s="127"/>
      <c r="B46" s="273" t="s">
        <v>173</v>
      </c>
      <c r="C46" s="274" t="s">
        <v>111</v>
      </c>
      <c r="D46" s="275" t="s">
        <v>174</v>
      </c>
      <c r="E46" s="276"/>
      <c r="F46" s="277">
        <v>5.0</v>
      </c>
      <c r="G46" s="278">
        <v>165.3</v>
      </c>
      <c r="H46" s="279"/>
      <c r="I46" s="280"/>
      <c r="J46" s="304"/>
      <c r="K46" s="282"/>
      <c r="L46" s="283"/>
      <c r="M46" s="284"/>
      <c r="N46" s="285"/>
      <c r="O46" s="286"/>
      <c r="P46" s="287"/>
      <c r="Q46" s="288"/>
      <c r="R46" s="289"/>
      <c r="S46" s="290"/>
      <c r="T46" s="291"/>
      <c r="U46" s="307"/>
      <c r="V46" s="309"/>
      <c r="W46" s="293"/>
      <c r="X46" s="294">
        <f t="shared" si="1"/>
        <v>0</v>
      </c>
      <c r="Y46" s="294">
        <f t="shared" si="2"/>
        <v>0</v>
      </c>
      <c r="Z46" s="295">
        <f t="shared" si="3"/>
        <v>0</v>
      </c>
      <c r="AA46" s="249"/>
      <c r="AB46" s="296">
        <v>3.6</v>
      </c>
      <c r="AC46" s="297">
        <f t="shared" si="4"/>
        <v>0</v>
      </c>
      <c r="AD46" s="295">
        <f>AF15*0.26+AG15*0.32+AH15*0.36+AI15*0.42+AJ15*0.5+AK15*0.52+AL15*0.62+AM15*0.68+AN15*0.85+AO15*0.85+AQ46*0.13+AS46*0.154+AU46*0.208+AY15*0.04+AZ15*0.04+BA15*0.06+BB15*0.09+BC15*0.07+BD15*0.11+BE15*0.08+BF15*0.19+BG15*0.09+BH15*0.22+BI15*0.1+BJ15*0.18</f>
        <v>0</v>
      </c>
      <c r="AE46" s="298"/>
      <c r="AF46" s="299"/>
      <c r="AG46" s="299">
        <f>1*X46</f>
        <v>0</v>
      </c>
      <c r="AH46" s="299">
        <f>4*X46</f>
        <v>0</v>
      </c>
      <c r="AI46" s="299"/>
      <c r="AJ46" s="299"/>
      <c r="AK46" s="299"/>
      <c r="AL46" s="299"/>
      <c r="AM46" s="299"/>
      <c r="AN46" s="299"/>
      <c r="AO46" s="299"/>
      <c r="AP46" s="300"/>
      <c r="AQ46" s="300"/>
      <c r="AR46" s="300"/>
      <c r="AS46" s="300"/>
      <c r="AT46" s="300"/>
      <c r="AU46" s="300"/>
      <c r="AV46" s="301"/>
      <c r="AW46" s="299"/>
      <c r="AX46" s="299"/>
      <c r="AY46" s="300"/>
      <c r="AZ46" s="300"/>
      <c r="BA46" s="300"/>
      <c r="BB46" s="300">
        <f>20*X46</f>
        <v>0</v>
      </c>
      <c r="BC46" s="300"/>
      <c r="BD46" s="300"/>
      <c r="BE46" s="300"/>
      <c r="BF46" s="300"/>
      <c r="BG46" s="300"/>
      <c r="BH46" s="300"/>
      <c r="BI46" s="300"/>
      <c r="BJ46" s="300"/>
      <c r="BK46" s="301"/>
      <c r="BL46" s="300"/>
      <c r="BM46" s="300"/>
      <c r="BN46" s="300"/>
      <c r="BO46" s="300">
        <f>5*X46</f>
        <v>0</v>
      </c>
      <c r="BP46" s="300"/>
      <c r="BQ46" s="300"/>
      <c r="BR46" s="300"/>
      <c r="BS46" s="126"/>
      <c r="BT46" s="126"/>
    </row>
    <row r="47" ht="28.5" customHeight="1">
      <c r="A47" s="127"/>
      <c r="B47" s="274" t="s">
        <v>175</v>
      </c>
      <c r="C47" s="274" t="s">
        <v>111</v>
      </c>
      <c r="D47" s="275" t="s">
        <v>176</v>
      </c>
      <c r="E47" s="276"/>
      <c r="F47" s="277">
        <v>3.0</v>
      </c>
      <c r="G47" s="278">
        <v>226.4</v>
      </c>
      <c r="H47" s="279"/>
      <c r="I47" s="280"/>
      <c r="J47" s="304"/>
      <c r="K47" s="282"/>
      <c r="L47" s="283"/>
      <c r="M47" s="284"/>
      <c r="N47" s="285"/>
      <c r="O47" s="286"/>
      <c r="P47" s="287"/>
      <c r="Q47" s="288"/>
      <c r="R47" s="289"/>
      <c r="S47" s="290"/>
      <c r="T47" s="291"/>
      <c r="U47" s="307"/>
      <c r="V47" s="309"/>
      <c r="W47" s="293"/>
      <c r="X47" s="294">
        <f t="shared" si="1"/>
        <v>0</v>
      </c>
      <c r="Y47" s="294">
        <f t="shared" si="2"/>
        <v>0</v>
      </c>
      <c r="Z47" s="295">
        <f t="shared" si="3"/>
        <v>0</v>
      </c>
      <c r="AA47" s="249"/>
      <c r="AB47" s="296">
        <v>4.6</v>
      </c>
      <c r="AC47" s="297">
        <f t="shared" si="4"/>
        <v>0</v>
      </c>
      <c r="AD47" s="295">
        <f>AF32*0.26+AG32*0.32+AH32*0.36+AI32*0.42+AJ32*0.5+AK32*0.52+AL32*0.62+AM32*0.68+AN32*0.85+AO32*0.85+AQ47*0.13+AS47*0.154+AU47*0.208+AY32*0.04+AZ32*0.04+BA32*0.06+BB32*0.09+BC32*0.07+BD32*0.11+BE32*0.08+BF32*0.19+BG32*0.09+BH32*0.22+BI32*0.1+BJ32*0.18</f>
        <v>0</v>
      </c>
      <c r="AE47" s="298"/>
      <c r="AF47" s="299"/>
      <c r="AG47" s="299"/>
      <c r="AH47" s="299">
        <f>1*X47</f>
        <v>0</v>
      </c>
      <c r="AI47" s="299">
        <f>2*X47</f>
        <v>0</v>
      </c>
      <c r="AJ47" s="299"/>
      <c r="AK47" s="299"/>
      <c r="AL47" s="299"/>
      <c r="AM47" s="299"/>
      <c r="AN47" s="299"/>
      <c r="AO47" s="299"/>
      <c r="AP47" s="300"/>
      <c r="AQ47" s="300"/>
      <c r="AR47" s="300"/>
      <c r="AS47" s="300"/>
      <c r="AT47" s="300"/>
      <c r="AU47" s="300"/>
      <c r="AV47" s="301"/>
      <c r="AW47" s="299"/>
      <c r="AX47" s="299"/>
      <c r="AY47" s="310"/>
      <c r="AZ47" s="310"/>
      <c r="BA47" s="310"/>
      <c r="BB47" s="310">
        <f>9*X47</f>
        <v>0</v>
      </c>
      <c r="BC47" s="310"/>
      <c r="BD47" s="310">
        <f>3*X47</f>
        <v>0</v>
      </c>
      <c r="BE47" s="310"/>
      <c r="BF47" s="310"/>
      <c r="BG47" s="310"/>
      <c r="BH47" s="310"/>
      <c r="BI47" s="310"/>
      <c r="BJ47" s="310"/>
      <c r="BK47" s="301"/>
      <c r="BL47" s="310"/>
      <c r="BM47" s="310"/>
      <c r="BN47" s="310"/>
      <c r="BO47" s="310"/>
      <c r="BP47" s="310">
        <f>3*X47</f>
        <v>0</v>
      </c>
      <c r="BQ47" s="310"/>
      <c r="BR47" s="310"/>
      <c r="BS47" s="126"/>
      <c r="BT47" s="126"/>
    </row>
    <row r="48" ht="27.75" customHeight="1">
      <c r="A48" s="127"/>
      <c r="B48" s="273" t="s">
        <v>177</v>
      </c>
      <c r="C48" s="274" t="s">
        <v>111</v>
      </c>
      <c r="D48" s="275" t="s">
        <v>178</v>
      </c>
      <c r="E48" s="276"/>
      <c r="F48" s="277">
        <v>10.0</v>
      </c>
      <c r="G48" s="278">
        <v>166.4</v>
      </c>
      <c r="H48" s="279"/>
      <c r="I48" s="280"/>
      <c r="J48" s="304"/>
      <c r="K48" s="282"/>
      <c r="L48" s="283"/>
      <c r="M48" s="284"/>
      <c r="N48" s="285"/>
      <c r="O48" s="286"/>
      <c r="P48" s="287"/>
      <c r="Q48" s="288"/>
      <c r="R48" s="289"/>
      <c r="S48" s="290"/>
      <c r="T48" s="291"/>
      <c r="U48" s="307"/>
      <c r="V48" s="309"/>
      <c r="W48" s="293"/>
      <c r="X48" s="294">
        <f t="shared" si="1"/>
        <v>0</v>
      </c>
      <c r="Y48" s="294">
        <f t="shared" si="2"/>
        <v>0</v>
      </c>
      <c r="Z48" s="295">
        <f t="shared" si="3"/>
        <v>0</v>
      </c>
      <c r="AA48" s="249"/>
      <c r="AB48" s="296">
        <v>3.0</v>
      </c>
      <c r="AC48" s="297">
        <f t="shared" si="4"/>
        <v>0</v>
      </c>
      <c r="AD48" s="295">
        <f>AF21*0.26+AG21*0.32+AH21*0.36+AI21*0.42+AJ21*0.5+AK21*0.52+AL21*0.62+AM21*0.68+AN21*0.85+AO21*0.85+AQ48*0.13+AS48*0.154+AU48*0.208+AY21*0.04+AZ21*0.04+BA21*0.06+BB21*0.09+BC21*0.07+BD21*0.11+BE21*0.08+BF21*0.19+BG21*0.09+BH21*0.22+BI21*0.1+BJ21*0.18</f>
        <v>0</v>
      </c>
      <c r="AE48" s="298"/>
      <c r="AF48" s="299"/>
      <c r="AG48" s="299">
        <f>1*X48</f>
        <v>0</v>
      </c>
      <c r="AH48" s="299">
        <f>8*X48</f>
        <v>0</v>
      </c>
      <c r="AI48" s="299">
        <f>1*X48</f>
        <v>0</v>
      </c>
      <c r="AJ48" s="299"/>
      <c r="AK48" s="299"/>
      <c r="AL48" s="299"/>
      <c r="AM48" s="299"/>
      <c r="AN48" s="299"/>
      <c r="AO48" s="299"/>
      <c r="AP48" s="300"/>
      <c r="AQ48" s="300"/>
      <c r="AR48" s="300"/>
      <c r="AS48" s="300"/>
      <c r="AT48" s="300"/>
      <c r="AU48" s="300"/>
      <c r="AV48" s="301"/>
      <c r="AW48" s="299"/>
      <c r="AX48" s="299"/>
      <c r="AY48" s="300"/>
      <c r="AZ48" s="300">
        <f t="shared" ref="AZ48:AZ49" si="19">20*X48</f>
        <v>0</v>
      </c>
      <c r="BA48" s="300"/>
      <c r="BB48" s="300">
        <f>11*X48</f>
        <v>0</v>
      </c>
      <c r="BC48" s="300"/>
      <c r="BD48" s="300"/>
      <c r="BE48" s="300"/>
      <c r="BF48" s="300"/>
      <c r="BG48" s="300"/>
      <c r="BH48" s="300"/>
      <c r="BI48" s="300"/>
      <c r="BJ48" s="300"/>
      <c r="BK48" s="301"/>
      <c r="BL48" s="300"/>
      <c r="BM48" s="300">
        <f>10*X48</f>
        <v>0</v>
      </c>
      <c r="BN48" s="300"/>
      <c r="BO48" s="300"/>
      <c r="BP48" s="300"/>
      <c r="BQ48" s="300"/>
      <c r="BR48" s="300"/>
      <c r="BS48" s="126"/>
      <c r="BT48" s="126"/>
    </row>
    <row r="49" ht="27.75" customHeight="1">
      <c r="A49" s="127"/>
      <c r="B49" s="273" t="s">
        <v>179</v>
      </c>
      <c r="C49" s="274" t="s">
        <v>111</v>
      </c>
      <c r="D49" s="275" t="s">
        <v>180</v>
      </c>
      <c r="E49" s="63"/>
      <c r="F49" s="277">
        <v>5.0</v>
      </c>
      <c r="G49" s="278">
        <v>217.8</v>
      </c>
      <c r="H49" s="279"/>
      <c r="I49" s="280"/>
      <c r="J49" s="304"/>
      <c r="K49" s="282"/>
      <c r="L49" s="283"/>
      <c r="M49" s="284"/>
      <c r="N49" s="285"/>
      <c r="O49" s="286"/>
      <c r="P49" s="287"/>
      <c r="Q49" s="288"/>
      <c r="R49" s="289"/>
      <c r="S49" s="290"/>
      <c r="T49" s="291"/>
      <c r="U49" s="307"/>
      <c r="V49" s="311"/>
      <c r="W49" s="293"/>
      <c r="X49" s="294">
        <f t="shared" si="1"/>
        <v>0</v>
      </c>
      <c r="Y49" s="294">
        <f t="shared" si="2"/>
        <v>0</v>
      </c>
      <c r="Z49" s="295">
        <f t="shared" si="3"/>
        <v>0</v>
      </c>
      <c r="AA49" s="249"/>
      <c r="AB49" s="296">
        <v>4.7</v>
      </c>
      <c r="AC49" s="297">
        <f t="shared" si="4"/>
        <v>0</v>
      </c>
      <c r="AD49" s="295">
        <f>AF17*0.26+AG17*0.32+AH17*0.36+AI17*0.42+AJ17*0.5+AK17*0.52+AL17*0.62+AM17*0.68+AN17*0.85+AO17*0.85+AQ49*0.13+AS49*0.154+AU49*0.208+AY17*0.04+AZ17*0.04+BA17*0.06+BB17*0.09+BC17*0.07+BD17*0.11+BE17*0.08+BF17*0.19+BG17*0.09+BH17*0.22+BI17*0.1+BJ17*0.18</f>
        <v>0</v>
      </c>
      <c r="AE49" s="298"/>
      <c r="AF49" s="299"/>
      <c r="AG49" s="299"/>
      <c r="AH49" s="299"/>
      <c r="AI49" s="299"/>
      <c r="AJ49" s="299"/>
      <c r="AK49" s="299"/>
      <c r="AL49" s="299"/>
      <c r="AM49" s="299"/>
      <c r="AN49" s="299"/>
      <c r="AO49" s="299"/>
      <c r="AP49" s="300"/>
      <c r="AQ49" s="300"/>
      <c r="AR49" s="300"/>
      <c r="AS49" s="300"/>
      <c r="AT49" s="300"/>
      <c r="AU49" s="300"/>
      <c r="AV49" s="301"/>
      <c r="AW49" s="299"/>
      <c r="AX49" s="312"/>
      <c r="AY49" s="299"/>
      <c r="AZ49" s="313">
        <f t="shared" si="19"/>
        <v>0</v>
      </c>
      <c r="BA49" s="299"/>
      <c r="BB49" s="299"/>
      <c r="BC49" s="299"/>
      <c r="BD49" s="299"/>
      <c r="BE49" s="299"/>
      <c r="BF49" s="299"/>
      <c r="BG49" s="299"/>
      <c r="BH49" s="299"/>
      <c r="BI49" s="299"/>
      <c r="BJ49" s="299"/>
      <c r="BK49" s="301"/>
      <c r="BL49" s="299"/>
      <c r="BM49" s="305"/>
      <c r="BN49" s="305"/>
      <c r="BO49" s="299">
        <f>5*X49</f>
        <v>0</v>
      </c>
      <c r="BP49" s="305"/>
      <c r="BQ49" s="305"/>
      <c r="BR49" s="305"/>
      <c r="BS49" s="126"/>
      <c r="BT49" s="126"/>
    </row>
    <row r="50" ht="27.75" customHeight="1">
      <c r="A50" s="127"/>
      <c r="B50" s="273" t="s">
        <v>181</v>
      </c>
      <c r="C50" s="274" t="s">
        <v>111</v>
      </c>
      <c r="D50" s="275" t="s">
        <v>182</v>
      </c>
      <c r="E50" s="276"/>
      <c r="F50" s="277">
        <v>10.0</v>
      </c>
      <c r="G50" s="278">
        <v>59.1</v>
      </c>
      <c r="H50" s="279"/>
      <c r="I50" s="280"/>
      <c r="J50" s="304"/>
      <c r="K50" s="282"/>
      <c r="L50" s="283"/>
      <c r="M50" s="284"/>
      <c r="N50" s="285"/>
      <c r="O50" s="286"/>
      <c r="P50" s="287"/>
      <c r="Q50" s="288"/>
      <c r="R50" s="289"/>
      <c r="S50" s="290"/>
      <c r="T50" s="291"/>
      <c r="U50" s="314"/>
      <c r="V50" s="315"/>
      <c r="W50" s="293"/>
      <c r="X50" s="294">
        <f t="shared" si="1"/>
        <v>0</v>
      </c>
      <c r="Y50" s="294">
        <f t="shared" si="2"/>
        <v>0</v>
      </c>
      <c r="Z50" s="295">
        <f t="shared" si="3"/>
        <v>0</v>
      </c>
      <c r="AA50" s="249"/>
      <c r="AB50" s="296">
        <v>1.0</v>
      </c>
      <c r="AC50" s="297">
        <f t="shared" si="4"/>
        <v>0</v>
      </c>
      <c r="AD50" s="295">
        <f t="shared" ref="AD50:AD52" si="20">AF49*0.26+AG49*0.32+AH49*0.36+AI49*0.42+AJ49*0.5+AK49*0.52+AL49*0.62+AM49*0.68+AN49*0.85+AO49*0.85+AQ50*0.13+AS50*0.154+AU50*0.208+AY49*0.04+AZ49*0.04+BA49*0.06+BB49*0.09+BC49*0.07+BD49*0.11+BE49*0.08+BF49*0.19+BG49*0.09+BH49*0.22+BI49*0.1+BJ49*0.18</f>
        <v>0</v>
      </c>
      <c r="AE50" s="298"/>
      <c r="AF50" s="299"/>
      <c r="AG50" s="299"/>
      <c r="AH50" s="299"/>
      <c r="AI50" s="299"/>
      <c r="AJ50" s="299"/>
      <c r="AK50" s="299"/>
      <c r="AL50" s="299"/>
      <c r="AM50" s="299"/>
      <c r="AN50" s="299"/>
      <c r="AO50" s="299"/>
      <c r="AP50" s="300"/>
      <c r="AQ50" s="300"/>
      <c r="AR50" s="300"/>
      <c r="AS50" s="300"/>
      <c r="AT50" s="300"/>
      <c r="AU50" s="300"/>
      <c r="AV50" s="301"/>
      <c r="AW50" s="299"/>
      <c r="AX50" s="299"/>
      <c r="AY50" s="300"/>
      <c r="AZ50" s="300">
        <f>29*X50</f>
        <v>0</v>
      </c>
      <c r="BA50" s="300"/>
      <c r="BB50" s="300">
        <f>1*X50</f>
        <v>0</v>
      </c>
      <c r="BC50" s="300"/>
      <c r="BD50" s="300"/>
      <c r="BE50" s="300"/>
      <c r="BF50" s="300"/>
      <c r="BG50" s="300"/>
      <c r="BH50" s="300"/>
      <c r="BI50" s="300"/>
      <c r="BJ50" s="300"/>
      <c r="BK50" s="301"/>
      <c r="BL50" s="300">
        <f>10*X50</f>
        <v>0</v>
      </c>
      <c r="BM50" s="300"/>
      <c r="BN50" s="300"/>
      <c r="BO50" s="300"/>
      <c r="BP50" s="300"/>
      <c r="BQ50" s="300"/>
      <c r="BR50" s="300"/>
      <c r="BS50" s="126"/>
      <c r="BT50" s="126"/>
    </row>
    <row r="51" ht="27.75" customHeight="1">
      <c r="A51" s="127"/>
      <c r="B51" s="273" t="s">
        <v>183</v>
      </c>
      <c r="C51" s="274" t="s">
        <v>111</v>
      </c>
      <c r="D51" s="316" t="s">
        <v>184</v>
      </c>
      <c r="E51" s="276"/>
      <c r="F51" s="277">
        <v>2.0</v>
      </c>
      <c r="G51" s="278">
        <v>134.0</v>
      </c>
      <c r="H51" s="279"/>
      <c r="I51" s="280"/>
      <c r="J51" s="304"/>
      <c r="K51" s="282"/>
      <c r="L51" s="283"/>
      <c r="M51" s="284"/>
      <c r="N51" s="285"/>
      <c r="O51" s="286"/>
      <c r="P51" s="287"/>
      <c r="Q51" s="288"/>
      <c r="R51" s="289"/>
      <c r="S51" s="290"/>
      <c r="T51" s="291"/>
      <c r="U51" s="307"/>
      <c r="V51" s="308"/>
      <c r="W51" s="293"/>
      <c r="X51" s="294">
        <f t="shared" si="1"/>
        <v>0</v>
      </c>
      <c r="Y51" s="294">
        <f t="shared" si="2"/>
        <v>0</v>
      </c>
      <c r="Z51" s="295">
        <f t="shared" si="3"/>
        <v>0</v>
      </c>
      <c r="AA51" s="249"/>
      <c r="AB51" s="296">
        <v>2.0</v>
      </c>
      <c r="AC51" s="297">
        <f t="shared" si="4"/>
        <v>0</v>
      </c>
      <c r="AD51" s="295">
        <f t="shared" si="20"/>
        <v>0</v>
      </c>
      <c r="AE51" s="298"/>
      <c r="AF51" s="299"/>
      <c r="AG51" s="299"/>
      <c r="AH51" s="299"/>
      <c r="AI51" s="299">
        <f>2*X51</f>
        <v>0</v>
      </c>
      <c r="AJ51" s="299"/>
      <c r="AK51" s="299"/>
      <c r="AL51" s="299"/>
      <c r="AM51" s="299"/>
      <c r="AN51" s="299"/>
      <c r="AO51" s="299"/>
      <c r="AP51" s="300"/>
      <c r="AQ51" s="300"/>
      <c r="AR51" s="300"/>
      <c r="AS51" s="300"/>
      <c r="AT51" s="300"/>
      <c r="AU51" s="300"/>
      <c r="AV51" s="301"/>
      <c r="AW51" s="299"/>
      <c r="AX51" s="299"/>
      <c r="AY51" s="300"/>
      <c r="AZ51" s="300"/>
      <c r="BA51" s="300"/>
      <c r="BB51" s="300">
        <f>8*X51</f>
        <v>0</v>
      </c>
      <c r="BC51" s="300"/>
      <c r="BD51" s="300"/>
      <c r="BE51" s="300"/>
      <c r="BF51" s="300"/>
      <c r="BG51" s="300"/>
      <c r="BH51" s="300"/>
      <c r="BI51" s="300"/>
      <c r="BJ51" s="300"/>
      <c r="BK51" s="301"/>
      <c r="BL51" s="300"/>
      <c r="BM51" s="300"/>
      <c r="BN51" s="300"/>
      <c r="BO51" s="300"/>
      <c r="BP51" s="300"/>
      <c r="BQ51" s="300">
        <f t="shared" ref="BQ51:BQ52" si="21">2*X51</f>
        <v>0</v>
      </c>
      <c r="BR51" s="300"/>
      <c r="BS51" s="126"/>
      <c r="BT51" s="126"/>
    </row>
    <row r="52" ht="27.75" customHeight="1">
      <c r="A52" s="127"/>
      <c r="B52" s="273" t="s">
        <v>185</v>
      </c>
      <c r="C52" s="274" t="s">
        <v>111</v>
      </c>
      <c r="D52" s="316" t="s">
        <v>186</v>
      </c>
      <c r="E52" s="276"/>
      <c r="F52" s="277">
        <v>2.0</v>
      </c>
      <c r="G52" s="278">
        <v>173.6</v>
      </c>
      <c r="H52" s="279"/>
      <c r="I52" s="280"/>
      <c r="J52" s="304"/>
      <c r="K52" s="282"/>
      <c r="L52" s="283"/>
      <c r="M52" s="284"/>
      <c r="N52" s="285"/>
      <c r="O52" s="286"/>
      <c r="P52" s="287"/>
      <c r="Q52" s="288"/>
      <c r="R52" s="289"/>
      <c r="S52" s="290"/>
      <c r="T52" s="291"/>
      <c r="U52" s="307"/>
      <c r="V52" s="309"/>
      <c r="W52" s="293"/>
      <c r="X52" s="294">
        <f t="shared" si="1"/>
        <v>0</v>
      </c>
      <c r="Y52" s="294">
        <f t="shared" si="2"/>
        <v>0</v>
      </c>
      <c r="Z52" s="295">
        <f t="shared" si="3"/>
        <v>0</v>
      </c>
      <c r="AA52" s="249"/>
      <c r="AB52" s="296">
        <v>2.6</v>
      </c>
      <c r="AC52" s="297">
        <f t="shared" si="4"/>
        <v>0</v>
      </c>
      <c r="AD52" s="295">
        <f t="shared" si="20"/>
        <v>0</v>
      </c>
      <c r="AE52" s="298"/>
      <c r="AF52" s="299"/>
      <c r="AG52" s="299"/>
      <c r="AH52" s="299"/>
      <c r="AI52" s="299"/>
      <c r="AJ52" s="299">
        <f>1*X52</f>
        <v>0</v>
      </c>
      <c r="AK52" s="299">
        <f>1*X52</f>
        <v>0</v>
      </c>
      <c r="AL52" s="299"/>
      <c r="AM52" s="299"/>
      <c r="AN52" s="299"/>
      <c r="AO52" s="299"/>
      <c r="AP52" s="300"/>
      <c r="AQ52" s="300"/>
      <c r="AR52" s="300"/>
      <c r="AS52" s="300"/>
      <c r="AT52" s="300"/>
      <c r="AU52" s="300"/>
      <c r="AV52" s="301"/>
      <c r="AW52" s="299"/>
      <c r="AX52" s="299"/>
      <c r="AY52" s="300"/>
      <c r="AZ52" s="300"/>
      <c r="BA52" s="300"/>
      <c r="BB52" s="300">
        <f>14*X52</f>
        <v>0</v>
      </c>
      <c r="BC52" s="300"/>
      <c r="BD52" s="300"/>
      <c r="BE52" s="300"/>
      <c r="BF52" s="300"/>
      <c r="BG52" s="300"/>
      <c r="BH52" s="300"/>
      <c r="BI52" s="300"/>
      <c r="BJ52" s="300"/>
      <c r="BK52" s="301"/>
      <c r="BL52" s="300"/>
      <c r="BM52" s="300"/>
      <c r="BN52" s="300"/>
      <c r="BO52" s="300"/>
      <c r="BP52" s="300"/>
      <c r="BQ52" s="300">
        <f t="shared" si="21"/>
        <v>0</v>
      </c>
      <c r="BR52" s="300"/>
      <c r="BS52" s="126"/>
      <c r="BT52" s="126"/>
    </row>
    <row r="53" ht="27.75" customHeight="1">
      <c r="A53" s="127"/>
      <c r="B53" s="273" t="s">
        <v>187</v>
      </c>
      <c r="C53" s="274" t="s">
        <v>111</v>
      </c>
      <c r="D53" s="303" t="s">
        <v>188</v>
      </c>
      <c r="E53" s="303"/>
      <c r="F53" s="277">
        <f t="shared" ref="F53:G53" si="22">SUM(F15:F52)</f>
        <v>169</v>
      </c>
      <c r="G53" s="278">
        <f t="shared" si="22"/>
        <v>5684.5</v>
      </c>
      <c r="H53" s="279"/>
      <c r="I53" s="280"/>
      <c r="J53" s="304"/>
      <c r="K53" s="282"/>
      <c r="L53" s="283"/>
      <c r="M53" s="284"/>
      <c r="N53" s="285"/>
      <c r="O53" s="286"/>
      <c r="P53" s="287"/>
      <c r="Q53" s="317"/>
      <c r="R53" s="289"/>
      <c r="S53" s="290"/>
      <c r="T53" s="291"/>
      <c r="U53" s="307"/>
      <c r="V53" s="311"/>
      <c r="W53" s="293"/>
      <c r="X53" s="294">
        <f t="shared" si="1"/>
        <v>0</v>
      </c>
      <c r="Y53" s="294">
        <f t="shared" si="2"/>
        <v>0</v>
      </c>
      <c r="Z53" s="295">
        <f t="shared" si="3"/>
        <v>0</v>
      </c>
      <c r="AA53" s="249"/>
      <c r="AB53" s="318">
        <f>SUM(AB15:AB52)</f>
        <v>111.5</v>
      </c>
      <c r="AC53" s="297">
        <f t="shared" si="4"/>
        <v>0</v>
      </c>
      <c r="AD53" s="295">
        <f>AF53*0.26+AG53*0.32+AH53*0.36+AI53*0.42+AJ53*0.5+AK53*0.52+AL53*0.62+AM53*0.68+AN53*0.85+AO53*0.85+AQ53*0.13+AS53*0.154+AU53*0.208+AY53*0.04+AZ53*0.04+BA53*0.06+BB53*0.09+BC53*0.07+BD53*0.11+BE53*0.08+BF53*0.19+BG53*0.09+BH53*0.22+BI53*0.1+BJ53*0.18</f>
        <v>0</v>
      </c>
      <c r="AE53" s="298"/>
      <c r="AF53" s="299"/>
      <c r="AG53" s="299">
        <f>4*X53</f>
        <v>0</v>
      </c>
      <c r="AH53" s="299">
        <f>42*X53</f>
        <v>0</v>
      </c>
      <c r="AI53" s="299">
        <f>28*X53</f>
        <v>0</v>
      </c>
      <c r="AJ53" s="299">
        <f>15*X53</f>
        <v>0</v>
      </c>
      <c r="AK53" s="299">
        <f>18*X53</f>
        <v>0</v>
      </c>
      <c r="AL53" s="299">
        <f>4*X53</f>
        <v>0</v>
      </c>
      <c r="AM53" s="299"/>
      <c r="AN53" s="299"/>
      <c r="AO53" s="299">
        <f>6*X53</f>
        <v>0</v>
      </c>
      <c r="AP53" s="299"/>
      <c r="AQ53" s="299"/>
      <c r="AR53" s="299"/>
      <c r="AS53" s="299"/>
      <c r="AT53" s="299"/>
      <c r="AU53" s="299"/>
      <c r="AV53" s="301"/>
      <c r="AW53" s="299"/>
      <c r="AX53" s="299"/>
      <c r="AY53" s="299"/>
      <c r="AZ53" s="299">
        <f>174*X53</f>
        <v>0</v>
      </c>
      <c r="BA53" s="299">
        <f>SUM(BA18:BA40)</f>
        <v>0</v>
      </c>
      <c r="BB53" s="299">
        <f>283*X53</f>
        <v>0</v>
      </c>
      <c r="BC53" s="299"/>
      <c r="BD53" s="299">
        <f>60*X53</f>
        <v>0</v>
      </c>
      <c r="BE53" s="299"/>
      <c r="BF53" s="299">
        <f>10*X53</f>
        <v>0</v>
      </c>
      <c r="BG53" s="299"/>
      <c r="BH53" s="299">
        <f>2*X53</f>
        <v>0</v>
      </c>
      <c r="BI53" s="299"/>
      <c r="BJ53" s="299"/>
      <c r="BK53" s="301"/>
      <c r="BL53" s="299">
        <f>36*X53</f>
        <v>0</v>
      </c>
      <c r="BM53" s="299">
        <f>25*X53</f>
        <v>0</v>
      </c>
      <c r="BN53" s="299">
        <f>35*X53</f>
        <v>0</v>
      </c>
      <c r="BO53" s="299">
        <f>22*X53</f>
        <v>0</v>
      </c>
      <c r="BP53" s="299">
        <f>34*X53</f>
        <v>0</v>
      </c>
      <c r="BQ53" s="299">
        <f>10*X53</f>
        <v>0</v>
      </c>
      <c r="BR53" s="299">
        <f>7*X53</f>
        <v>0</v>
      </c>
      <c r="BS53" s="126"/>
      <c r="BT53" s="126"/>
    </row>
    <row r="54" ht="13.5" customHeight="1">
      <c r="A54" s="127"/>
      <c r="B54" s="184"/>
      <c r="C54" s="181"/>
      <c r="D54" s="109"/>
      <c r="E54" s="109"/>
      <c r="F54" s="185"/>
      <c r="G54" s="186"/>
      <c r="H54" s="187"/>
      <c r="I54" s="187"/>
      <c r="J54" s="187"/>
      <c r="K54" s="187"/>
      <c r="L54" s="187"/>
      <c r="M54" s="187"/>
      <c r="N54" s="188"/>
      <c r="O54" s="189"/>
      <c r="P54" s="189"/>
      <c r="Q54" s="190"/>
      <c r="R54" s="189"/>
      <c r="S54" s="189"/>
      <c r="T54" s="189"/>
      <c r="U54" s="191"/>
      <c r="V54" s="192"/>
      <c r="W54" s="109"/>
      <c r="X54" s="319"/>
      <c r="Y54" s="319"/>
      <c r="Z54" s="320"/>
      <c r="AA54" s="321"/>
      <c r="AB54" s="158"/>
      <c r="AC54" s="158"/>
      <c r="AD54" s="320"/>
      <c r="AE54" s="158"/>
      <c r="AF54" s="322"/>
      <c r="AG54" s="322"/>
      <c r="AH54" s="322"/>
      <c r="AI54" s="322"/>
      <c r="AJ54" s="322"/>
      <c r="AK54" s="322"/>
      <c r="AL54" s="322"/>
      <c r="AM54" s="322"/>
      <c r="AN54" s="322"/>
      <c r="AO54" s="322"/>
      <c r="AP54" s="322"/>
      <c r="AQ54" s="322"/>
      <c r="AR54" s="322"/>
      <c r="AS54" s="322"/>
      <c r="AT54" s="322"/>
      <c r="AU54" s="322"/>
      <c r="AV54" s="158"/>
      <c r="AW54" s="323"/>
      <c r="AX54" s="323"/>
      <c r="AY54" s="323"/>
      <c r="AZ54" s="323"/>
      <c r="BA54" s="323"/>
      <c r="BB54" s="323"/>
      <c r="BC54" s="323"/>
      <c r="BD54" s="323"/>
      <c r="BE54" s="323"/>
      <c r="BF54" s="323"/>
      <c r="BG54" s="323"/>
      <c r="BH54" s="323"/>
      <c r="BI54" s="323"/>
      <c r="BJ54" s="323"/>
      <c r="BK54" s="158"/>
      <c r="BL54" s="324"/>
      <c r="BM54" s="324"/>
      <c r="BN54" s="324"/>
      <c r="BO54" s="324"/>
      <c r="BP54" s="324"/>
      <c r="BQ54" s="324"/>
      <c r="BR54" s="324"/>
      <c r="BS54" s="126"/>
      <c r="BT54" s="126"/>
    </row>
    <row r="55" ht="46.5" customHeight="1">
      <c r="A55" s="325"/>
      <c r="B55" s="326" t="s">
        <v>189</v>
      </c>
      <c r="C55" s="196"/>
      <c r="D55" s="326" t="s">
        <v>190</v>
      </c>
      <c r="E55" s="327"/>
      <c r="F55" s="328"/>
      <c r="G55" s="329"/>
      <c r="H55" s="328"/>
      <c r="I55" s="328"/>
      <c r="J55" s="328"/>
      <c r="K55" s="328"/>
      <c r="L55" s="328"/>
      <c r="M55" s="328"/>
      <c r="N55" s="328"/>
      <c r="O55" s="328"/>
      <c r="P55" s="328"/>
      <c r="Q55" s="328"/>
      <c r="R55" s="328"/>
      <c r="S55" s="328"/>
      <c r="T55" s="328"/>
      <c r="U55" s="328"/>
      <c r="V55" s="330"/>
      <c r="W55" s="331"/>
      <c r="X55" s="203"/>
      <c r="Y55" s="203"/>
      <c r="Z55" s="332"/>
      <c r="AA55" s="333"/>
      <c r="AB55" s="203"/>
      <c r="AC55" s="203"/>
      <c r="AD55" s="332"/>
      <c r="AE55" s="235"/>
      <c r="AF55" s="272" t="s">
        <v>57</v>
      </c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2"/>
      <c r="AV55" s="158"/>
      <c r="AW55" s="334"/>
      <c r="AX55" s="335"/>
      <c r="AY55" s="229" t="s">
        <v>58</v>
      </c>
      <c r="AZ55" s="336"/>
      <c r="BA55" s="336"/>
      <c r="BB55" s="336"/>
      <c r="BC55" s="336"/>
      <c r="BD55" s="336"/>
      <c r="BE55" s="336"/>
      <c r="BF55" s="336"/>
      <c r="BG55" s="336"/>
      <c r="BH55" s="336"/>
      <c r="BI55" s="336"/>
      <c r="BJ55" s="337"/>
      <c r="BK55" s="158"/>
      <c r="BL55" s="272" t="s">
        <v>59</v>
      </c>
      <c r="BM55" s="31"/>
      <c r="BN55" s="31"/>
      <c r="BO55" s="31"/>
      <c r="BP55" s="31"/>
      <c r="BQ55" s="31"/>
      <c r="BR55" s="32"/>
      <c r="BS55" s="126"/>
      <c r="BT55" s="126"/>
    </row>
    <row r="56" ht="14.25" customHeight="1">
      <c r="A56" s="338"/>
      <c r="B56" s="339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114"/>
      <c r="W56" s="331"/>
      <c r="X56" s="340"/>
      <c r="Y56" s="340"/>
      <c r="Z56" s="341"/>
      <c r="AA56" s="340"/>
      <c r="AB56" s="340"/>
      <c r="AC56" s="340"/>
      <c r="AD56" s="342"/>
      <c r="AE56" s="235"/>
      <c r="AF56" s="232" t="s">
        <v>68</v>
      </c>
      <c r="AG56" s="232" t="s">
        <v>69</v>
      </c>
      <c r="AH56" s="232" t="s">
        <v>70</v>
      </c>
      <c r="AI56" s="232" t="s">
        <v>71</v>
      </c>
      <c r="AJ56" s="232" t="s">
        <v>72</v>
      </c>
      <c r="AK56" s="232" t="s">
        <v>73</v>
      </c>
      <c r="AL56" s="232" t="s">
        <v>74</v>
      </c>
      <c r="AM56" s="232" t="s">
        <v>75</v>
      </c>
      <c r="AN56" s="232" t="s">
        <v>76</v>
      </c>
      <c r="AO56" s="232" t="s">
        <v>77</v>
      </c>
      <c r="AP56" s="232" t="s">
        <v>29</v>
      </c>
      <c r="AQ56" s="232" t="s">
        <v>78</v>
      </c>
      <c r="AR56" s="232" t="s">
        <v>79</v>
      </c>
      <c r="AS56" s="232" t="s">
        <v>33</v>
      </c>
      <c r="AT56" s="232" t="s">
        <v>35</v>
      </c>
      <c r="AU56" s="236" t="s">
        <v>36</v>
      </c>
      <c r="AV56" s="158"/>
      <c r="AW56" s="237" t="s">
        <v>80</v>
      </c>
      <c r="AX56" s="237" t="s">
        <v>81</v>
      </c>
      <c r="AY56" s="237" t="s">
        <v>80</v>
      </c>
      <c r="AZ56" s="237" t="s">
        <v>81</v>
      </c>
      <c r="BA56" s="237" t="s">
        <v>80</v>
      </c>
      <c r="BB56" s="237" t="s">
        <v>81</v>
      </c>
      <c r="BC56" s="237" t="s">
        <v>80</v>
      </c>
      <c r="BD56" s="237" t="s">
        <v>81</v>
      </c>
      <c r="BE56" s="237" t="s">
        <v>80</v>
      </c>
      <c r="BF56" s="237" t="s">
        <v>81</v>
      </c>
      <c r="BG56" s="237" t="s">
        <v>80</v>
      </c>
      <c r="BH56" s="237" t="s">
        <v>81</v>
      </c>
      <c r="BI56" s="237" t="s">
        <v>80</v>
      </c>
      <c r="BJ56" s="238" t="s">
        <v>81</v>
      </c>
      <c r="BK56" s="158"/>
      <c r="BL56" s="239" t="s">
        <v>82</v>
      </c>
      <c r="BM56" s="239" t="s">
        <v>83</v>
      </c>
      <c r="BN56" s="239" t="s">
        <v>84</v>
      </c>
      <c r="BO56" s="239" t="s">
        <v>85</v>
      </c>
      <c r="BP56" s="239" t="s">
        <v>86</v>
      </c>
      <c r="BQ56" s="239" t="s">
        <v>87</v>
      </c>
      <c r="BR56" s="240" t="s">
        <v>88</v>
      </c>
      <c r="BS56" s="343"/>
      <c r="BT56" s="343"/>
    </row>
    <row r="57" ht="44.25" customHeight="1">
      <c r="A57" s="344"/>
      <c r="B57" s="48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162"/>
      <c r="W57" s="345"/>
      <c r="X57" s="232" t="s">
        <v>62</v>
      </c>
      <c r="Y57" s="232" t="s">
        <v>63</v>
      </c>
      <c r="Z57" s="233" t="s">
        <v>64</v>
      </c>
      <c r="AA57" s="234"/>
      <c r="AB57" s="232" t="s">
        <v>65</v>
      </c>
      <c r="AC57" s="232" t="s">
        <v>66</v>
      </c>
      <c r="AD57" s="233" t="s">
        <v>67</v>
      </c>
      <c r="AE57" s="235"/>
      <c r="AF57" s="248"/>
      <c r="AG57" s="248"/>
      <c r="AH57" s="248"/>
      <c r="AI57" s="248"/>
      <c r="AJ57" s="248"/>
      <c r="AK57" s="248"/>
      <c r="AL57" s="248"/>
      <c r="AM57" s="248"/>
      <c r="AN57" s="248"/>
      <c r="AO57" s="248"/>
      <c r="AP57" s="248"/>
      <c r="AQ57" s="248"/>
      <c r="AR57" s="248"/>
      <c r="AS57" s="248"/>
      <c r="AT57" s="248"/>
      <c r="AU57" s="47"/>
      <c r="AV57" s="158"/>
      <c r="AW57" s="250"/>
      <c r="AX57" s="251"/>
      <c r="AY57" s="250"/>
      <c r="AZ57" s="251"/>
      <c r="BA57" s="250"/>
      <c r="BB57" s="251"/>
      <c r="BC57" s="250"/>
      <c r="BD57" s="251"/>
      <c r="BE57" s="250"/>
      <c r="BF57" s="251"/>
      <c r="BG57" s="250"/>
      <c r="BH57" s="251"/>
      <c r="BI57" s="250"/>
      <c r="BJ57" s="252"/>
      <c r="BK57" s="158"/>
      <c r="BL57" s="248"/>
      <c r="BM57" s="248"/>
      <c r="BN57" s="248"/>
      <c r="BO57" s="248"/>
      <c r="BP57" s="248"/>
      <c r="BQ57" s="248"/>
      <c r="BR57" s="47"/>
      <c r="BS57" s="126"/>
      <c r="BT57" s="126"/>
    </row>
    <row r="58" ht="73.5" customHeight="1">
      <c r="A58" s="127"/>
      <c r="B58" s="346"/>
      <c r="C58" s="347" t="s">
        <v>90</v>
      </c>
      <c r="D58" s="198"/>
      <c r="E58" s="348" t="s">
        <v>91</v>
      </c>
      <c r="F58" s="348" t="s">
        <v>92</v>
      </c>
      <c r="G58" s="349" t="s">
        <v>93</v>
      </c>
      <c r="H58" s="257" t="s">
        <v>94</v>
      </c>
      <c r="I58" s="258" t="s">
        <v>95</v>
      </c>
      <c r="J58" s="259" t="s">
        <v>96</v>
      </c>
      <c r="K58" s="260" t="s">
        <v>97</v>
      </c>
      <c r="L58" s="261" t="s">
        <v>98</v>
      </c>
      <c r="M58" s="262" t="s">
        <v>99</v>
      </c>
      <c r="N58" s="263" t="s">
        <v>100</v>
      </c>
      <c r="O58" s="264" t="s">
        <v>101</v>
      </c>
      <c r="P58" s="265" t="s">
        <v>102</v>
      </c>
      <c r="Q58" s="266" t="s">
        <v>103</v>
      </c>
      <c r="R58" s="267" t="s">
        <v>104</v>
      </c>
      <c r="S58" s="268" t="s">
        <v>105</v>
      </c>
      <c r="T58" s="269" t="s">
        <v>106</v>
      </c>
      <c r="U58" s="270" t="s">
        <v>107</v>
      </c>
      <c r="V58" s="263" t="s">
        <v>108</v>
      </c>
      <c r="W58" s="293"/>
      <c r="X58" s="250"/>
      <c r="Y58" s="250"/>
      <c r="Z58" s="50"/>
      <c r="AA58" s="249"/>
      <c r="AB58" s="250"/>
      <c r="AC58" s="250"/>
      <c r="AD58" s="50"/>
      <c r="AE58" s="235"/>
      <c r="AF58" s="250"/>
      <c r="AG58" s="250"/>
      <c r="AH58" s="250"/>
      <c r="AI58" s="250"/>
      <c r="AJ58" s="250"/>
      <c r="AK58" s="250"/>
      <c r="AL58" s="250"/>
      <c r="AM58" s="250"/>
      <c r="AN58" s="250"/>
      <c r="AO58" s="250"/>
      <c r="AP58" s="250"/>
      <c r="AQ58" s="250"/>
      <c r="AR58" s="250"/>
      <c r="AS58" s="250"/>
      <c r="AT58" s="250"/>
      <c r="AU58" s="50"/>
      <c r="AV58" s="158"/>
      <c r="AW58" s="272" t="s">
        <v>109</v>
      </c>
      <c r="AX58" s="32"/>
      <c r="AY58" s="272" t="s">
        <v>68</v>
      </c>
      <c r="AZ58" s="32"/>
      <c r="BA58" s="272" t="s">
        <v>69</v>
      </c>
      <c r="BB58" s="32"/>
      <c r="BC58" s="272" t="s">
        <v>70</v>
      </c>
      <c r="BD58" s="32"/>
      <c r="BE58" s="272" t="s">
        <v>71</v>
      </c>
      <c r="BF58" s="32"/>
      <c r="BG58" s="272" t="s">
        <v>72</v>
      </c>
      <c r="BH58" s="32"/>
      <c r="BI58" s="272" t="s">
        <v>73</v>
      </c>
      <c r="BJ58" s="32"/>
      <c r="BK58" s="158"/>
      <c r="BL58" s="250"/>
      <c r="BM58" s="250"/>
      <c r="BN58" s="250"/>
      <c r="BO58" s="250"/>
      <c r="BP58" s="250"/>
      <c r="BQ58" s="250"/>
      <c r="BR58" s="50"/>
      <c r="BS58" s="126"/>
      <c r="BT58" s="126"/>
    </row>
    <row r="59" ht="27.75" customHeight="1">
      <c r="A59" s="127"/>
      <c r="B59" s="274" t="s">
        <v>191</v>
      </c>
      <c r="C59" s="274" t="s">
        <v>192</v>
      </c>
      <c r="D59" s="275" t="s">
        <v>193</v>
      </c>
      <c r="E59" s="276"/>
      <c r="F59" s="277">
        <v>1.0</v>
      </c>
      <c r="G59" s="278">
        <v>115.2</v>
      </c>
      <c r="H59" s="279"/>
      <c r="I59" s="280"/>
      <c r="J59" s="304"/>
      <c r="K59" s="282"/>
      <c r="L59" s="283"/>
      <c r="M59" s="284"/>
      <c r="N59" s="285"/>
      <c r="O59" s="286"/>
      <c r="P59" s="287"/>
      <c r="Q59" s="288"/>
      <c r="R59" s="289"/>
      <c r="S59" s="290"/>
      <c r="T59" s="291"/>
      <c r="U59" s="292"/>
      <c r="V59" s="285"/>
      <c r="W59" s="293"/>
      <c r="X59" s="294">
        <f t="shared" ref="X59:X64" si="23">H59+I59+J59+K59+L59+M59+N59+O59+P59+Q59+R59+S59+T59+U59+V59</f>
        <v>0</v>
      </c>
      <c r="Y59" s="294">
        <f t="shared" ref="Y59:Y64" si="24">X59*F59</f>
        <v>0</v>
      </c>
      <c r="Z59" s="295">
        <f t="shared" ref="Z59:Z64" si="25">G59*X59</f>
        <v>0</v>
      </c>
      <c r="AA59" s="249"/>
      <c r="AB59" s="296">
        <v>2.5</v>
      </c>
      <c r="AC59" s="297">
        <f t="shared" ref="AC59:AC64" si="26">AB59*X59</f>
        <v>0</v>
      </c>
      <c r="AD59" s="295">
        <f t="shared" ref="AD59:AD64" si="27">AF59*0.26+AG59*0.32+AH59*0.36+AI59*0.42+AJ59*0.5+AK59*0.52+AL59*0.62+AM59*0.68+AN59*0.85+AO59*0.85+AQ59*0.13+AS59*0.154+AU59*0.208+AY59*0.04+AZ59*0.04+BA59*0.06+BB59*0.09+BC59*0.07+BD59*0.11+BE59*0.08+BF59*0.19+BG59*0.09+BH59*0.22+BI59*0.1+BJ59*0.18</f>
        <v>0</v>
      </c>
      <c r="AE59" s="298"/>
      <c r="AF59" s="299"/>
      <c r="AG59" s="299"/>
      <c r="AH59" s="299"/>
      <c r="AI59" s="299"/>
      <c r="AJ59" s="299"/>
      <c r="AK59" s="299"/>
      <c r="AL59" s="299">
        <f>1*X59</f>
        <v>0</v>
      </c>
      <c r="AM59" s="299"/>
      <c r="AN59" s="299"/>
      <c r="AO59" s="299"/>
      <c r="AP59" s="299"/>
      <c r="AQ59" s="299"/>
      <c r="AR59" s="299"/>
      <c r="AS59" s="299"/>
      <c r="AT59" s="299"/>
      <c r="AU59" s="299"/>
      <c r="AV59" s="301"/>
      <c r="AW59" s="299"/>
      <c r="AX59" s="299"/>
      <c r="AY59" s="299"/>
      <c r="AZ59" s="299"/>
      <c r="BA59" s="299"/>
      <c r="BB59" s="299">
        <f>2*X59</f>
        <v>0</v>
      </c>
      <c r="BC59" s="299"/>
      <c r="BD59" s="299">
        <f>4*X59</f>
        <v>0</v>
      </c>
      <c r="BE59" s="299"/>
      <c r="BF59" s="299"/>
      <c r="BG59" s="299"/>
      <c r="BH59" s="299"/>
      <c r="BI59" s="299"/>
      <c r="BJ59" s="299"/>
      <c r="BK59" s="301"/>
      <c r="BL59" s="299"/>
      <c r="BM59" s="305"/>
      <c r="BN59" s="305"/>
      <c r="BO59" s="305"/>
      <c r="BP59" s="305"/>
      <c r="BQ59" s="305"/>
      <c r="BR59" s="299">
        <f>1*X59</f>
        <v>0</v>
      </c>
      <c r="BS59" s="126"/>
      <c r="BT59" s="126"/>
    </row>
    <row r="60" ht="28.5" customHeight="1">
      <c r="A60" s="127"/>
      <c r="B60" s="274" t="s">
        <v>194</v>
      </c>
      <c r="C60" s="274" t="s">
        <v>192</v>
      </c>
      <c r="D60" s="275" t="s">
        <v>195</v>
      </c>
      <c r="E60" s="276"/>
      <c r="F60" s="277">
        <v>2.0</v>
      </c>
      <c r="G60" s="278">
        <v>153.4</v>
      </c>
      <c r="H60" s="279"/>
      <c r="I60" s="280"/>
      <c r="J60" s="304"/>
      <c r="K60" s="282"/>
      <c r="L60" s="283"/>
      <c r="M60" s="284"/>
      <c r="N60" s="285"/>
      <c r="O60" s="286"/>
      <c r="P60" s="287"/>
      <c r="Q60" s="350"/>
      <c r="R60" s="289"/>
      <c r="S60" s="290"/>
      <c r="T60" s="291"/>
      <c r="U60" s="292"/>
      <c r="V60" s="285"/>
      <c r="W60" s="293"/>
      <c r="X60" s="294">
        <f t="shared" si="23"/>
        <v>0</v>
      </c>
      <c r="Y60" s="294">
        <f t="shared" si="24"/>
        <v>0</v>
      </c>
      <c r="Z60" s="295">
        <f t="shared" si="25"/>
        <v>0</v>
      </c>
      <c r="AA60" s="249"/>
      <c r="AB60" s="296">
        <v>3.0</v>
      </c>
      <c r="AC60" s="297">
        <f t="shared" si="26"/>
        <v>0</v>
      </c>
      <c r="AD60" s="295">
        <f t="shared" si="27"/>
        <v>0</v>
      </c>
      <c r="AE60" s="298"/>
      <c r="AF60" s="299"/>
      <c r="AG60" s="299"/>
      <c r="AH60" s="299"/>
      <c r="AI60" s="299"/>
      <c r="AJ60" s="299"/>
      <c r="AK60" s="299"/>
      <c r="AL60" s="299"/>
      <c r="AM60" s="299"/>
      <c r="AN60" s="299"/>
      <c r="AO60" s="299"/>
      <c r="AP60" s="299"/>
      <c r="AQ60" s="299"/>
      <c r="AR60" s="299"/>
      <c r="AS60" s="299"/>
      <c r="AT60" s="299"/>
      <c r="AU60" s="299"/>
      <c r="AV60" s="301"/>
      <c r="AW60" s="299"/>
      <c r="AX60" s="299"/>
      <c r="AY60" s="299"/>
      <c r="AZ60" s="299">
        <f>1*X60</f>
        <v>0</v>
      </c>
      <c r="BA60" s="299"/>
      <c r="BB60" s="299">
        <f>12*X60</f>
        <v>0</v>
      </c>
      <c r="BC60" s="299"/>
      <c r="BD60" s="299">
        <f>3*X60</f>
        <v>0</v>
      </c>
      <c r="BE60" s="299"/>
      <c r="BF60" s="299"/>
      <c r="BG60" s="299"/>
      <c r="BH60" s="299"/>
      <c r="BI60" s="299"/>
      <c r="BJ60" s="299"/>
      <c r="BK60" s="301"/>
      <c r="BL60" s="299"/>
      <c r="BM60" s="305"/>
      <c r="BN60" s="305"/>
      <c r="BO60" s="305"/>
      <c r="BP60" s="305"/>
      <c r="BQ60" s="305"/>
      <c r="BR60" s="299">
        <f t="shared" ref="BR60:BR61" si="28">2*X60</f>
        <v>0</v>
      </c>
      <c r="BS60" s="126"/>
      <c r="BT60" s="126"/>
    </row>
    <row r="61" ht="28.5" customHeight="1">
      <c r="A61" s="127"/>
      <c r="B61" s="274" t="s">
        <v>196</v>
      </c>
      <c r="C61" s="274" t="s">
        <v>192</v>
      </c>
      <c r="D61" s="275" t="s">
        <v>197</v>
      </c>
      <c r="E61" s="276"/>
      <c r="F61" s="277">
        <v>2.0</v>
      </c>
      <c r="G61" s="278">
        <v>186.2</v>
      </c>
      <c r="H61" s="279"/>
      <c r="I61" s="280"/>
      <c r="J61" s="304"/>
      <c r="K61" s="282"/>
      <c r="L61" s="283"/>
      <c r="M61" s="284"/>
      <c r="N61" s="285"/>
      <c r="O61" s="286"/>
      <c r="P61" s="287"/>
      <c r="Q61" s="288"/>
      <c r="R61" s="289"/>
      <c r="S61" s="290"/>
      <c r="T61" s="291"/>
      <c r="U61" s="292"/>
      <c r="V61" s="285"/>
      <c r="W61" s="293"/>
      <c r="X61" s="294">
        <f t="shared" si="23"/>
        <v>0</v>
      </c>
      <c r="Y61" s="294">
        <f t="shared" si="24"/>
        <v>0</v>
      </c>
      <c r="Z61" s="295">
        <f t="shared" si="25"/>
        <v>0</v>
      </c>
      <c r="AA61" s="249"/>
      <c r="AB61" s="296">
        <v>4.3</v>
      </c>
      <c r="AC61" s="297">
        <f t="shared" si="26"/>
        <v>0</v>
      </c>
      <c r="AD61" s="295">
        <f t="shared" si="27"/>
        <v>0</v>
      </c>
      <c r="AE61" s="298"/>
      <c r="AF61" s="299"/>
      <c r="AG61" s="299"/>
      <c r="AH61" s="299"/>
      <c r="AI61" s="299"/>
      <c r="AJ61" s="299"/>
      <c r="AK61" s="299"/>
      <c r="AL61" s="299"/>
      <c r="AM61" s="299"/>
      <c r="AN61" s="299"/>
      <c r="AO61" s="299"/>
      <c r="AP61" s="299"/>
      <c r="AQ61" s="299"/>
      <c r="AR61" s="299"/>
      <c r="AS61" s="299"/>
      <c r="AT61" s="299"/>
      <c r="AU61" s="299"/>
      <c r="AV61" s="301"/>
      <c r="AW61" s="299"/>
      <c r="AX61" s="299"/>
      <c r="AY61" s="299"/>
      <c r="AZ61" s="299"/>
      <c r="BA61" s="299"/>
      <c r="BB61" s="299">
        <f t="shared" ref="BB61:BB62" si="29">1*X61</f>
        <v>0</v>
      </c>
      <c r="BC61" s="299"/>
      <c r="BD61" s="299">
        <f>17*X61</f>
        <v>0</v>
      </c>
      <c r="BE61" s="299"/>
      <c r="BF61" s="299"/>
      <c r="BG61" s="299"/>
      <c r="BH61" s="299"/>
      <c r="BI61" s="299"/>
      <c r="BJ61" s="299"/>
      <c r="BK61" s="301"/>
      <c r="BL61" s="299"/>
      <c r="BM61" s="305"/>
      <c r="BN61" s="305"/>
      <c r="BO61" s="305"/>
      <c r="BP61" s="305"/>
      <c r="BQ61" s="305"/>
      <c r="BR61" s="299">
        <f t="shared" si="28"/>
        <v>0</v>
      </c>
      <c r="BS61" s="126"/>
      <c r="BT61" s="126"/>
    </row>
    <row r="62" ht="28.5" customHeight="1">
      <c r="A62" s="127"/>
      <c r="B62" s="274" t="s">
        <v>198</v>
      </c>
      <c r="C62" s="274" t="s">
        <v>192</v>
      </c>
      <c r="D62" s="275" t="s">
        <v>199</v>
      </c>
      <c r="E62" s="276"/>
      <c r="F62" s="277">
        <v>2.0</v>
      </c>
      <c r="G62" s="278">
        <v>90.0</v>
      </c>
      <c r="H62" s="279"/>
      <c r="I62" s="280"/>
      <c r="J62" s="304"/>
      <c r="K62" s="282"/>
      <c r="L62" s="283"/>
      <c r="M62" s="284"/>
      <c r="N62" s="285"/>
      <c r="O62" s="286"/>
      <c r="P62" s="287"/>
      <c r="Q62" s="288"/>
      <c r="R62" s="289"/>
      <c r="S62" s="290"/>
      <c r="T62" s="291"/>
      <c r="U62" s="292"/>
      <c r="V62" s="285"/>
      <c r="W62" s="293"/>
      <c r="X62" s="294">
        <f t="shared" si="23"/>
        <v>0</v>
      </c>
      <c r="Y62" s="294">
        <f t="shared" si="24"/>
        <v>0</v>
      </c>
      <c r="Z62" s="295">
        <f t="shared" si="25"/>
        <v>0</v>
      </c>
      <c r="AA62" s="249"/>
      <c r="AB62" s="296">
        <v>2.5</v>
      </c>
      <c r="AC62" s="297">
        <f t="shared" si="26"/>
        <v>0</v>
      </c>
      <c r="AD62" s="295">
        <f t="shared" si="27"/>
        <v>0</v>
      </c>
      <c r="AE62" s="298"/>
      <c r="AF62" s="299"/>
      <c r="AG62" s="299"/>
      <c r="AH62" s="299"/>
      <c r="AI62" s="299"/>
      <c r="AJ62" s="299"/>
      <c r="AK62" s="299"/>
      <c r="AL62" s="299"/>
      <c r="AM62" s="299"/>
      <c r="AN62" s="299"/>
      <c r="AO62" s="299"/>
      <c r="AP62" s="299"/>
      <c r="AQ62" s="299"/>
      <c r="AR62" s="299"/>
      <c r="AS62" s="299"/>
      <c r="AT62" s="299"/>
      <c r="AU62" s="299"/>
      <c r="AV62" s="301"/>
      <c r="AW62" s="299"/>
      <c r="AX62" s="299"/>
      <c r="AY62" s="299"/>
      <c r="AZ62" s="299"/>
      <c r="BA62" s="299"/>
      <c r="BB62" s="299">
        <f t="shared" si="29"/>
        <v>0</v>
      </c>
      <c r="BC62" s="299"/>
      <c r="BD62" s="299">
        <f>12*X62</f>
        <v>0</v>
      </c>
      <c r="BE62" s="299"/>
      <c r="BF62" s="299"/>
      <c r="BG62" s="299"/>
      <c r="BH62" s="299"/>
      <c r="BI62" s="299"/>
      <c r="BJ62" s="299"/>
      <c r="BK62" s="301"/>
      <c r="BL62" s="299"/>
      <c r="BM62" s="305"/>
      <c r="BN62" s="305"/>
      <c r="BO62" s="305"/>
      <c r="BP62" s="299">
        <f>2*X62</f>
        <v>0</v>
      </c>
      <c r="BQ62" s="305"/>
      <c r="BR62" s="305"/>
      <c r="BS62" s="126"/>
      <c r="BT62" s="126"/>
    </row>
    <row r="63" ht="28.5" customHeight="1">
      <c r="A63" s="127"/>
      <c r="B63" s="274" t="s">
        <v>200</v>
      </c>
      <c r="C63" s="274" t="s">
        <v>192</v>
      </c>
      <c r="D63" s="275" t="s">
        <v>201</v>
      </c>
      <c r="E63" s="276"/>
      <c r="F63" s="277">
        <v>10.0</v>
      </c>
      <c r="G63" s="278">
        <v>150.1</v>
      </c>
      <c r="H63" s="279"/>
      <c r="I63" s="280"/>
      <c r="J63" s="304"/>
      <c r="K63" s="282"/>
      <c r="L63" s="283"/>
      <c r="M63" s="284"/>
      <c r="N63" s="285"/>
      <c r="O63" s="286"/>
      <c r="P63" s="287"/>
      <c r="Q63" s="288"/>
      <c r="R63" s="289"/>
      <c r="S63" s="290"/>
      <c r="T63" s="291"/>
      <c r="U63" s="307"/>
      <c r="V63" s="308"/>
      <c r="W63" s="293"/>
      <c r="X63" s="294">
        <f t="shared" si="23"/>
        <v>0</v>
      </c>
      <c r="Y63" s="294">
        <f t="shared" si="24"/>
        <v>0</v>
      </c>
      <c r="Z63" s="295">
        <f t="shared" si="25"/>
        <v>0</v>
      </c>
      <c r="AA63" s="249"/>
      <c r="AB63" s="296">
        <v>2.8</v>
      </c>
      <c r="AC63" s="297">
        <f t="shared" si="26"/>
        <v>0</v>
      </c>
      <c r="AD63" s="295">
        <f t="shared" si="27"/>
        <v>0</v>
      </c>
      <c r="AE63" s="298"/>
      <c r="AF63" s="299"/>
      <c r="AG63" s="299"/>
      <c r="AH63" s="299"/>
      <c r="AI63" s="299"/>
      <c r="AJ63" s="299"/>
      <c r="AK63" s="299"/>
      <c r="AL63" s="299"/>
      <c r="AM63" s="299"/>
      <c r="AN63" s="299"/>
      <c r="AO63" s="299"/>
      <c r="AP63" s="299"/>
      <c r="AQ63" s="299"/>
      <c r="AR63" s="299"/>
      <c r="AS63" s="299"/>
      <c r="AT63" s="299"/>
      <c r="AU63" s="299"/>
      <c r="AV63" s="301"/>
      <c r="AW63" s="299"/>
      <c r="AX63" s="299"/>
      <c r="AY63" s="299"/>
      <c r="AZ63" s="299"/>
      <c r="BA63" s="299"/>
      <c r="BB63" s="299">
        <f>33*X63</f>
        <v>0</v>
      </c>
      <c r="BC63" s="299"/>
      <c r="BD63" s="299">
        <f>4*X63</f>
        <v>0</v>
      </c>
      <c r="BE63" s="299"/>
      <c r="BF63" s="299"/>
      <c r="BG63" s="299"/>
      <c r="BH63" s="299"/>
      <c r="BI63" s="299"/>
      <c r="BJ63" s="299"/>
      <c r="BK63" s="301"/>
      <c r="BL63" s="299"/>
      <c r="BM63" s="351"/>
      <c r="BN63" s="299">
        <f t="shared" ref="BN63:BN64" si="31">10*X63</f>
        <v>0</v>
      </c>
      <c r="BO63" s="305"/>
      <c r="BP63" s="305"/>
      <c r="BQ63" s="305"/>
      <c r="BR63" s="305"/>
      <c r="BS63" s="126"/>
      <c r="BT63" s="126"/>
    </row>
    <row r="64" ht="28.5" customHeight="1">
      <c r="A64" s="127"/>
      <c r="B64" s="274" t="s">
        <v>202</v>
      </c>
      <c r="C64" s="274" t="s">
        <v>192</v>
      </c>
      <c r="D64" s="303" t="s">
        <v>203</v>
      </c>
      <c r="E64" s="303"/>
      <c r="F64" s="277">
        <f t="shared" ref="F64:G64" si="30">SUM(F59:F63)</f>
        <v>17</v>
      </c>
      <c r="G64" s="278">
        <f t="shared" si="30"/>
        <v>694.9</v>
      </c>
      <c r="H64" s="279"/>
      <c r="I64" s="280"/>
      <c r="J64" s="304"/>
      <c r="K64" s="282"/>
      <c r="L64" s="283"/>
      <c r="M64" s="284"/>
      <c r="N64" s="285"/>
      <c r="O64" s="286"/>
      <c r="P64" s="287"/>
      <c r="Q64" s="317"/>
      <c r="R64" s="289"/>
      <c r="S64" s="290"/>
      <c r="T64" s="291"/>
      <c r="U64" s="307"/>
      <c r="V64" s="311"/>
      <c r="W64" s="293"/>
      <c r="X64" s="294">
        <f t="shared" si="23"/>
        <v>0</v>
      </c>
      <c r="Y64" s="294">
        <f t="shared" si="24"/>
        <v>0</v>
      </c>
      <c r="Z64" s="295">
        <f t="shared" si="25"/>
        <v>0</v>
      </c>
      <c r="AA64" s="271"/>
      <c r="AB64" s="296">
        <f>SUM(AB60:AB63)</f>
        <v>12.6</v>
      </c>
      <c r="AC64" s="297">
        <f t="shared" si="26"/>
        <v>0</v>
      </c>
      <c r="AD64" s="295">
        <f t="shared" si="27"/>
        <v>0</v>
      </c>
      <c r="AE64" s="298"/>
      <c r="AF64" s="299"/>
      <c r="AG64" s="299"/>
      <c r="AH64" s="299"/>
      <c r="AI64" s="299"/>
      <c r="AJ64" s="299"/>
      <c r="AK64" s="299"/>
      <c r="AL64" s="299"/>
      <c r="AM64" s="299"/>
      <c r="AN64" s="299"/>
      <c r="AO64" s="299"/>
      <c r="AP64" s="299"/>
      <c r="AQ64" s="299"/>
      <c r="AR64" s="299"/>
      <c r="AS64" s="299"/>
      <c r="AT64" s="299"/>
      <c r="AU64" s="299"/>
      <c r="AV64" s="301"/>
      <c r="AW64" s="299"/>
      <c r="AX64" s="299"/>
      <c r="AY64" s="299"/>
      <c r="AZ64" s="299">
        <f>1*X64</f>
        <v>0</v>
      </c>
      <c r="BA64" s="299"/>
      <c r="BB64" s="299">
        <f>49*X64</f>
        <v>0</v>
      </c>
      <c r="BC64" s="299"/>
      <c r="BD64" s="299">
        <f>40*X64</f>
        <v>0</v>
      </c>
      <c r="BE64" s="299"/>
      <c r="BF64" s="299"/>
      <c r="BG64" s="299"/>
      <c r="BH64" s="299"/>
      <c r="BI64" s="299"/>
      <c r="BJ64" s="299"/>
      <c r="BK64" s="301"/>
      <c r="BL64" s="299"/>
      <c r="BM64" s="305"/>
      <c r="BN64" s="299">
        <f t="shared" si="31"/>
        <v>0</v>
      </c>
      <c r="BO64" s="305"/>
      <c r="BP64" s="299">
        <f>2*X64</f>
        <v>0</v>
      </c>
      <c r="BQ64" s="305"/>
      <c r="BR64" s="299">
        <f>5*X64</f>
        <v>0</v>
      </c>
      <c r="BS64" s="126"/>
      <c r="BT64" s="126"/>
    </row>
    <row r="65" ht="13.5" customHeight="1">
      <c r="A65" s="127"/>
      <c r="B65" s="181"/>
      <c r="C65" s="181"/>
      <c r="D65" s="109"/>
      <c r="E65" s="109"/>
      <c r="F65" s="352"/>
      <c r="G65" s="353"/>
      <c r="H65" s="189"/>
      <c r="I65" s="189"/>
      <c r="J65" s="189"/>
      <c r="K65" s="189"/>
      <c r="L65" s="189"/>
      <c r="M65" s="189"/>
      <c r="N65" s="189"/>
      <c r="O65" s="189"/>
      <c r="P65" s="189"/>
      <c r="Q65" s="190"/>
      <c r="R65" s="189"/>
      <c r="S65" s="189"/>
      <c r="T65" s="189"/>
      <c r="U65" s="354"/>
      <c r="V65" s="188"/>
      <c r="W65" s="293"/>
      <c r="X65" s="355"/>
      <c r="Y65" s="355"/>
      <c r="Z65" s="356"/>
      <c r="AA65" s="357"/>
      <c r="AB65" s="355"/>
      <c r="AC65" s="358"/>
      <c r="AD65" s="359"/>
      <c r="AE65" s="298"/>
      <c r="AF65" s="355"/>
      <c r="AG65" s="355"/>
      <c r="AH65" s="355"/>
      <c r="AI65" s="355"/>
      <c r="AJ65" s="355"/>
      <c r="AK65" s="355"/>
      <c r="AL65" s="355"/>
      <c r="AM65" s="355"/>
      <c r="AN65" s="355"/>
      <c r="AO65" s="355"/>
      <c r="AP65" s="355"/>
      <c r="AQ65" s="355"/>
      <c r="AR65" s="355"/>
      <c r="AS65" s="355"/>
      <c r="AT65" s="355"/>
      <c r="AU65" s="355"/>
      <c r="AV65" s="355"/>
      <c r="AW65" s="355"/>
      <c r="AX65" s="355"/>
      <c r="AY65" s="355"/>
      <c r="AZ65" s="355"/>
      <c r="BA65" s="355"/>
      <c r="BB65" s="355"/>
      <c r="BC65" s="355"/>
      <c r="BD65" s="355"/>
      <c r="BE65" s="355"/>
      <c r="BF65" s="355"/>
      <c r="BG65" s="355"/>
      <c r="BH65" s="355"/>
      <c r="BI65" s="355"/>
      <c r="BJ65" s="355"/>
      <c r="BK65" s="301"/>
      <c r="BL65" s="355"/>
      <c r="BM65" s="360"/>
      <c r="BN65" s="360"/>
      <c r="BO65" s="360"/>
      <c r="BP65" s="360"/>
      <c r="BQ65" s="360"/>
      <c r="BR65" s="360"/>
      <c r="BS65" s="126"/>
      <c r="BT65" s="126"/>
    </row>
    <row r="66" ht="46.5" customHeight="1">
      <c r="A66" s="127"/>
      <c r="B66" s="361" t="s">
        <v>204</v>
      </c>
      <c r="C66" s="362"/>
      <c r="D66" s="363" t="s">
        <v>205</v>
      </c>
      <c r="E66" s="364"/>
      <c r="F66" s="365"/>
      <c r="G66" s="366"/>
      <c r="H66" s="365"/>
      <c r="I66" s="365"/>
      <c r="J66" s="365"/>
      <c r="K66" s="365"/>
      <c r="L66" s="365"/>
      <c r="M66" s="365"/>
      <c r="N66" s="365"/>
      <c r="O66" s="365"/>
      <c r="P66" s="365"/>
      <c r="Q66" s="365"/>
      <c r="R66" s="365"/>
      <c r="S66" s="365"/>
      <c r="T66" s="365"/>
      <c r="U66" s="365"/>
      <c r="V66" s="367"/>
      <c r="W66" s="331"/>
      <c r="X66" s="203"/>
      <c r="Y66" s="203"/>
      <c r="Z66" s="332"/>
      <c r="AA66" s="333"/>
      <c r="AB66" s="203"/>
      <c r="AC66" s="203"/>
      <c r="AD66" s="332"/>
      <c r="AE66" s="235"/>
      <c r="AF66" s="368" t="s">
        <v>57</v>
      </c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2"/>
      <c r="AV66" s="158"/>
      <c r="AW66" s="369"/>
      <c r="AX66" s="370"/>
      <c r="AY66" s="371" t="s">
        <v>58</v>
      </c>
      <c r="AZ66" s="372"/>
      <c r="BA66" s="372"/>
      <c r="BB66" s="372"/>
      <c r="BC66" s="372"/>
      <c r="BD66" s="372"/>
      <c r="BE66" s="372"/>
      <c r="BF66" s="372"/>
      <c r="BG66" s="372"/>
      <c r="BH66" s="372"/>
      <c r="BI66" s="372"/>
      <c r="BJ66" s="373"/>
      <c r="BK66" s="158"/>
      <c r="BL66" s="368" t="s">
        <v>59</v>
      </c>
      <c r="BM66" s="31"/>
      <c r="BN66" s="31"/>
      <c r="BO66" s="31"/>
      <c r="BP66" s="31"/>
      <c r="BQ66" s="31"/>
      <c r="BR66" s="32"/>
      <c r="BS66" s="126"/>
      <c r="BT66" s="126"/>
    </row>
    <row r="67" ht="13.5" customHeight="1">
      <c r="A67" s="127"/>
      <c r="B67" s="209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114"/>
      <c r="W67" s="374"/>
      <c r="X67" s="340"/>
      <c r="Y67" s="340"/>
      <c r="Z67" s="341"/>
      <c r="AA67" s="340"/>
      <c r="AB67" s="340"/>
      <c r="AC67" s="340"/>
      <c r="AD67" s="342"/>
      <c r="AE67" s="235"/>
      <c r="AF67" s="232" t="s">
        <v>68</v>
      </c>
      <c r="AG67" s="232" t="s">
        <v>69</v>
      </c>
      <c r="AH67" s="232" t="s">
        <v>70</v>
      </c>
      <c r="AI67" s="232" t="s">
        <v>71</v>
      </c>
      <c r="AJ67" s="232" t="s">
        <v>72</v>
      </c>
      <c r="AK67" s="232" t="s">
        <v>73</v>
      </c>
      <c r="AL67" s="232" t="s">
        <v>74</v>
      </c>
      <c r="AM67" s="232" t="s">
        <v>75</v>
      </c>
      <c r="AN67" s="232" t="s">
        <v>76</v>
      </c>
      <c r="AO67" s="232" t="s">
        <v>77</v>
      </c>
      <c r="AP67" s="232" t="s">
        <v>29</v>
      </c>
      <c r="AQ67" s="232" t="s">
        <v>78</v>
      </c>
      <c r="AR67" s="232" t="s">
        <v>79</v>
      </c>
      <c r="AS67" s="232" t="s">
        <v>33</v>
      </c>
      <c r="AT67" s="232" t="s">
        <v>35</v>
      </c>
      <c r="AU67" s="236" t="s">
        <v>36</v>
      </c>
      <c r="AV67" s="158"/>
      <c r="AW67" s="237" t="s">
        <v>80</v>
      </c>
      <c r="AX67" s="237" t="s">
        <v>81</v>
      </c>
      <c r="AY67" s="237" t="s">
        <v>80</v>
      </c>
      <c r="AZ67" s="237" t="s">
        <v>81</v>
      </c>
      <c r="BA67" s="237" t="s">
        <v>80</v>
      </c>
      <c r="BB67" s="237" t="s">
        <v>81</v>
      </c>
      <c r="BC67" s="237" t="s">
        <v>80</v>
      </c>
      <c r="BD67" s="237" t="s">
        <v>81</v>
      </c>
      <c r="BE67" s="237" t="s">
        <v>80</v>
      </c>
      <c r="BF67" s="237" t="s">
        <v>81</v>
      </c>
      <c r="BG67" s="237" t="s">
        <v>80</v>
      </c>
      <c r="BH67" s="237" t="s">
        <v>81</v>
      </c>
      <c r="BI67" s="237" t="s">
        <v>80</v>
      </c>
      <c r="BJ67" s="238" t="s">
        <v>81</v>
      </c>
      <c r="BK67" s="158"/>
      <c r="BL67" s="239" t="s">
        <v>82</v>
      </c>
      <c r="BM67" s="239" t="s">
        <v>83</v>
      </c>
      <c r="BN67" s="239" t="s">
        <v>84</v>
      </c>
      <c r="BO67" s="239" t="s">
        <v>85</v>
      </c>
      <c r="BP67" s="239" t="s">
        <v>86</v>
      </c>
      <c r="BQ67" s="239" t="s">
        <v>87</v>
      </c>
      <c r="BR67" s="240" t="s">
        <v>88</v>
      </c>
      <c r="BS67" s="126"/>
      <c r="BT67" s="126"/>
    </row>
    <row r="68" ht="45.0" customHeight="1">
      <c r="A68" s="127"/>
      <c r="B68" s="48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162"/>
      <c r="W68" s="375"/>
      <c r="X68" s="232" t="s">
        <v>62</v>
      </c>
      <c r="Y68" s="232" t="s">
        <v>63</v>
      </c>
      <c r="Z68" s="233" t="s">
        <v>64</v>
      </c>
      <c r="AA68" s="234"/>
      <c r="AB68" s="232" t="s">
        <v>65</v>
      </c>
      <c r="AC68" s="232" t="s">
        <v>66</v>
      </c>
      <c r="AD68" s="233" t="s">
        <v>67</v>
      </c>
      <c r="AE68" s="235"/>
      <c r="AF68" s="248"/>
      <c r="AG68" s="248"/>
      <c r="AH68" s="248"/>
      <c r="AI68" s="248"/>
      <c r="AJ68" s="248"/>
      <c r="AK68" s="248"/>
      <c r="AL68" s="248"/>
      <c r="AM68" s="248"/>
      <c r="AN68" s="248"/>
      <c r="AO68" s="248"/>
      <c r="AP68" s="248"/>
      <c r="AQ68" s="248"/>
      <c r="AR68" s="248"/>
      <c r="AS68" s="248"/>
      <c r="AT68" s="248"/>
      <c r="AU68" s="47"/>
      <c r="AV68" s="158"/>
      <c r="AW68" s="250"/>
      <c r="AX68" s="251"/>
      <c r="AY68" s="250"/>
      <c r="AZ68" s="251"/>
      <c r="BA68" s="250"/>
      <c r="BB68" s="251"/>
      <c r="BC68" s="250"/>
      <c r="BD68" s="251"/>
      <c r="BE68" s="250"/>
      <c r="BF68" s="251"/>
      <c r="BG68" s="250"/>
      <c r="BH68" s="251"/>
      <c r="BI68" s="250"/>
      <c r="BJ68" s="252"/>
      <c r="BK68" s="158"/>
      <c r="BL68" s="248"/>
      <c r="BM68" s="248"/>
      <c r="BN68" s="248"/>
      <c r="BO68" s="248"/>
      <c r="BP68" s="248"/>
      <c r="BQ68" s="248"/>
      <c r="BR68" s="47"/>
      <c r="BS68" s="126"/>
      <c r="BT68" s="126"/>
    </row>
    <row r="69" ht="68.25" customHeight="1">
      <c r="A69" s="127"/>
      <c r="B69" s="346"/>
      <c r="C69" s="347" t="s">
        <v>90</v>
      </c>
      <c r="D69" s="198"/>
      <c r="E69" s="348" t="s">
        <v>91</v>
      </c>
      <c r="F69" s="348" t="s">
        <v>92</v>
      </c>
      <c r="G69" s="349" t="s">
        <v>93</v>
      </c>
      <c r="H69" s="257" t="s">
        <v>94</v>
      </c>
      <c r="I69" s="258" t="s">
        <v>95</v>
      </c>
      <c r="J69" s="259" t="s">
        <v>96</v>
      </c>
      <c r="K69" s="260" t="s">
        <v>97</v>
      </c>
      <c r="L69" s="261" t="s">
        <v>98</v>
      </c>
      <c r="M69" s="262" t="s">
        <v>99</v>
      </c>
      <c r="N69" s="263" t="s">
        <v>100</v>
      </c>
      <c r="O69" s="264" t="s">
        <v>101</v>
      </c>
      <c r="P69" s="265" t="s">
        <v>102</v>
      </c>
      <c r="Q69" s="266" t="s">
        <v>103</v>
      </c>
      <c r="R69" s="267" t="s">
        <v>104</v>
      </c>
      <c r="S69" s="268" t="s">
        <v>105</v>
      </c>
      <c r="T69" s="269" t="s">
        <v>106</v>
      </c>
      <c r="U69" s="270" t="s">
        <v>107</v>
      </c>
      <c r="V69" s="263" t="s">
        <v>108</v>
      </c>
      <c r="W69" s="109"/>
      <c r="X69" s="250"/>
      <c r="Y69" s="250"/>
      <c r="Z69" s="50"/>
      <c r="AA69" s="249"/>
      <c r="AB69" s="250"/>
      <c r="AC69" s="250"/>
      <c r="AD69" s="50"/>
      <c r="AE69" s="235"/>
      <c r="AF69" s="250"/>
      <c r="AG69" s="250"/>
      <c r="AH69" s="250"/>
      <c r="AI69" s="250"/>
      <c r="AJ69" s="250"/>
      <c r="AK69" s="250"/>
      <c r="AL69" s="250"/>
      <c r="AM69" s="250"/>
      <c r="AN69" s="250"/>
      <c r="AO69" s="250"/>
      <c r="AP69" s="250"/>
      <c r="AQ69" s="250"/>
      <c r="AR69" s="250"/>
      <c r="AS69" s="250"/>
      <c r="AT69" s="250"/>
      <c r="AU69" s="50"/>
      <c r="AV69" s="158"/>
      <c r="AW69" s="272" t="s">
        <v>109</v>
      </c>
      <c r="AX69" s="32"/>
      <c r="AY69" s="272" t="s">
        <v>68</v>
      </c>
      <c r="AZ69" s="32"/>
      <c r="BA69" s="272" t="s">
        <v>69</v>
      </c>
      <c r="BB69" s="32"/>
      <c r="BC69" s="272" t="s">
        <v>70</v>
      </c>
      <c r="BD69" s="32"/>
      <c r="BE69" s="272" t="s">
        <v>71</v>
      </c>
      <c r="BF69" s="32"/>
      <c r="BG69" s="272" t="s">
        <v>72</v>
      </c>
      <c r="BH69" s="32"/>
      <c r="BI69" s="272" t="s">
        <v>73</v>
      </c>
      <c r="BJ69" s="32"/>
      <c r="BK69" s="158"/>
      <c r="BL69" s="250"/>
      <c r="BM69" s="250"/>
      <c r="BN69" s="250"/>
      <c r="BO69" s="250"/>
      <c r="BP69" s="250"/>
      <c r="BQ69" s="250"/>
      <c r="BR69" s="50"/>
      <c r="BS69" s="126"/>
      <c r="BT69" s="126"/>
    </row>
    <row r="70" ht="30.0" customHeight="1">
      <c r="A70" s="127"/>
      <c r="B70" s="274" t="s">
        <v>206</v>
      </c>
      <c r="C70" s="274" t="s">
        <v>207</v>
      </c>
      <c r="D70" s="275" t="s">
        <v>208</v>
      </c>
      <c r="E70" s="63" t="s">
        <v>209</v>
      </c>
      <c r="F70" s="277">
        <v>10.0</v>
      </c>
      <c r="G70" s="278">
        <v>451.3</v>
      </c>
      <c r="H70" s="279"/>
      <c r="I70" s="280"/>
      <c r="J70" s="304"/>
      <c r="K70" s="282"/>
      <c r="L70" s="283"/>
      <c r="M70" s="284"/>
      <c r="N70" s="285"/>
      <c r="O70" s="286"/>
      <c r="P70" s="287"/>
      <c r="Q70" s="288"/>
      <c r="R70" s="289"/>
      <c r="S70" s="290"/>
      <c r="T70" s="291"/>
      <c r="U70" s="307"/>
      <c r="V70" s="308"/>
      <c r="W70" s="293"/>
      <c r="X70" s="294">
        <f t="shared" ref="X70:X114" si="32">H70+I70+J70+K70+L70+M70+N70+O70+P70+Q70+R70+S70+T70+U70+V70</f>
        <v>0</v>
      </c>
      <c r="Y70" s="294">
        <f t="shared" ref="Y70:Y114" si="33">X70*F70</f>
        <v>0</v>
      </c>
      <c r="Z70" s="295">
        <f t="shared" ref="Z70:Z114" si="34">G70*X70</f>
        <v>0</v>
      </c>
      <c r="AA70" s="249"/>
      <c r="AB70" s="296">
        <v>10.1</v>
      </c>
      <c r="AC70" s="297">
        <f t="shared" ref="AC70:AC114" si="35">AB70*X70</f>
        <v>0</v>
      </c>
      <c r="AD70" s="295">
        <f t="shared" ref="AD70:AD114" si="36">AF70*0.26+AG70*0.32+AH70*0.36+AI70*0.42+AJ70*0.5+AK70*0.52+AL70*0.62+AM70*0.68+AN70*0.85+AO70*0.85+AQ70*0.13+AS70*0.154+AU70*0.208+AY70*0.04+AZ70*0.04+BA70*0.06+BB70*0.09+BC70*0.07+BD70*0.11+BE70*0.08+BF70*0.19+BG70*0.09+BH70*0.22+BI70*0.1+BJ70*0.18</f>
        <v>0</v>
      </c>
      <c r="AE70" s="298"/>
      <c r="AF70" s="299"/>
      <c r="AG70" s="299"/>
      <c r="AH70" s="299">
        <f>1*X70</f>
        <v>0</v>
      </c>
      <c r="AI70" s="299">
        <f>6*X70</f>
        <v>0</v>
      </c>
      <c r="AJ70" s="299">
        <f>2*X70</f>
        <v>0</v>
      </c>
      <c r="AK70" s="299">
        <f>1*X70</f>
        <v>0</v>
      </c>
      <c r="AL70" s="299"/>
      <c r="AM70" s="299"/>
      <c r="AN70" s="299"/>
      <c r="AO70" s="299"/>
      <c r="AP70" s="299"/>
      <c r="AQ70" s="299"/>
      <c r="AR70" s="299"/>
      <c r="AS70" s="299"/>
      <c r="AT70" s="299"/>
      <c r="AU70" s="299"/>
      <c r="AV70" s="301"/>
      <c r="AW70" s="299"/>
      <c r="AX70" s="299"/>
      <c r="AY70" s="299"/>
      <c r="AZ70" s="299"/>
      <c r="BA70" s="299"/>
      <c r="BB70" s="299">
        <f>50*X70</f>
        <v>0</v>
      </c>
      <c r="BC70" s="299"/>
      <c r="BD70" s="299"/>
      <c r="BE70" s="299"/>
      <c r="BF70" s="299"/>
      <c r="BG70" s="299"/>
      <c r="BH70" s="299"/>
      <c r="BI70" s="299"/>
      <c r="BJ70" s="299"/>
      <c r="BK70" s="301"/>
      <c r="BL70" s="299"/>
      <c r="BM70" s="305"/>
      <c r="BN70" s="305"/>
      <c r="BO70" s="305"/>
      <c r="BP70" s="299">
        <f>10*X70</f>
        <v>0</v>
      </c>
      <c r="BQ70" s="305"/>
      <c r="BR70" s="305"/>
      <c r="BS70" s="126"/>
      <c r="BT70" s="126"/>
    </row>
    <row r="71" ht="30.0" customHeight="1">
      <c r="A71" s="127"/>
      <c r="B71" s="273" t="s">
        <v>210</v>
      </c>
      <c r="C71" s="274" t="s">
        <v>207</v>
      </c>
      <c r="D71" s="302" t="s">
        <v>211</v>
      </c>
      <c r="E71" s="263" t="s">
        <v>212</v>
      </c>
      <c r="F71" s="277">
        <v>1.0</v>
      </c>
      <c r="G71" s="278">
        <v>70.5</v>
      </c>
      <c r="H71" s="279"/>
      <c r="I71" s="280"/>
      <c r="J71" s="304"/>
      <c r="K71" s="282"/>
      <c r="L71" s="283"/>
      <c r="M71" s="284"/>
      <c r="N71" s="285"/>
      <c r="O71" s="286"/>
      <c r="P71" s="287"/>
      <c r="Q71" s="288"/>
      <c r="R71" s="289"/>
      <c r="S71" s="290"/>
      <c r="T71" s="291"/>
      <c r="U71" s="307"/>
      <c r="V71" s="309"/>
      <c r="W71" s="293"/>
      <c r="X71" s="294">
        <f t="shared" si="32"/>
        <v>0</v>
      </c>
      <c r="Y71" s="294">
        <f t="shared" si="33"/>
        <v>0</v>
      </c>
      <c r="Z71" s="295">
        <f t="shared" si="34"/>
        <v>0</v>
      </c>
      <c r="AA71" s="249"/>
      <c r="AB71" s="296">
        <v>2.2</v>
      </c>
      <c r="AC71" s="297">
        <f t="shared" si="35"/>
        <v>0</v>
      </c>
      <c r="AD71" s="295">
        <f t="shared" si="36"/>
        <v>0</v>
      </c>
      <c r="AE71" s="298"/>
      <c r="AF71" s="299"/>
      <c r="AG71" s="299"/>
      <c r="AH71" s="299"/>
      <c r="AI71" s="299"/>
      <c r="AJ71" s="299"/>
      <c r="AK71" s="299"/>
      <c r="AL71" s="299">
        <f>1*X71</f>
        <v>0</v>
      </c>
      <c r="AM71" s="299"/>
      <c r="AN71" s="299"/>
      <c r="AO71" s="299"/>
      <c r="AP71" s="299"/>
      <c r="AQ71" s="299"/>
      <c r="AR71" s="299"/>
      <c r="AS71" s="299"/>
      <c r="AT71" s="299"/>
      <c r="AU71" s="299"/>
      <c r="AV71" s="301"/>
      <c r="AW71" s="299"/>
      <c r="AX71" s="299"/>
      <c r="AY71" s="299"/>
      <c r="AZ71" s="299"/>
      <c r="BA71" s="299">
        <f>2*X71</f>
        <v>0</v>
      </c>
      <c r="BB71" s="299"/>
      <c r="BC71" s="299"/>
      <c r="BD71" s="299"/>
      <c r="BE71" s="299"/>
      <c r="BF71" s="299"/>
      <c r="BG71" s="299"/>
      <c r="BH71" s="299"/>
      <c r="BI71" s="299"/>
      <c r="BJ71" s="299"/>
      <c r="BK71" s="301"/>
      <c r="BL71" s="299"/>
      <c r="BM71" s="305"/>
      <c r="BN71" s="305"/>
      <c r="BO71" s="305"/>
      <c r="BP71" s="299">
        <f>1*X71</f>
        <v>0</v>
      </c>
      <c r="BQ71" s="305"/>
      <c r="BR71" s="305"/>
      <c r="BS71" s="126"/>
      <c r="BT71" s="126"/>
    </row>
    <row r="72" ht="30.0" customHeight="1">
      <c r="A72" s="127"/>
      <c r="B72" s="273" t="s">
        <v>213</v>
      </c>
      <c r="C72" s="274" t="s">
        <v>207</v>
      </c>
      <c r="D72" s="275" t="s">
        <v>214</v>
      </c>
      <c r="E72" s="63" t="s">
        <v>215</v>
      </c>
      <c r="F72" s="277">
        <v>3.0</v>
      </c>
      <c r="G72" s="278">
        <v>208.0</v>
      </c>
      <c r="H72" s="279"/>
      <c r="I72" s="280"/>
      <c r="J72" s="304"/>
      <c r="K72" s="282"/>
      <c r="L72" s="283"/>
      <c r="M72" s="284"/>
      <c r="N72" s="285"/>
      <c r="O72" s="286"/>
      <c r="P72" s="287"/>
      <c r="Q72" s="288"/>
      <c r="R72" s="289"/>
      <c r="S72" s="290"/>
      <c r="T72" s="291"/>
      <c r="U72" s="307"/>
      <c r="V72" s="309"/>
      <c r="W72" s="293"/>
      <c r="X72" s="294">
        <f t="shared" si="32"/>
        <v>0</v>
      </c>
      <c r="Y72" s="294">
        <f t="shared" si="33"/>
        <v>0</v>
      </c>
      <c r="Z72" s="295">
        <f t="shared" si="34"/>
        <v>0</v>
      </c>
      <c r="AA72" s="249"/>
      <c r="AB72" s="296">
        <v>5.1</v>
      </c>
      <c r="AC72" s="297">
        <f t="shared" si="35"/>
        <v>0</v>
      </c>
      <c r="AD72" s="295">
        <f t="shared" si="36"/>
        <v>0</v>
      </c>
      <c r="AE72" s="298"/>
      <c r="AF72" s="299"/>
      <c r="AG72" s="299"/>
      <c r="AH72" s="299">
        <f>1*X72</f>
        <v>0</v>
      </c>
      <c r="AI72" s="299">
        <f>2*X72</f>
        <v>0</v>
      </c>
      <c r="AJ72" s="299"/>
      <c r="AK72" s="299"/>
      <c r="AL72" s="299"/>
      <c r="AM72" s="299"/>
      <c r="AN72" s="299"/>
      <c r="AO72" s="299"/>
      <c r="AP72" s="299"/>
      <c r="AQ72" s="299"/>
      <c r="AR72" s="299"/>
      <c r="AS72" s="299"/>
      <c r="AT72" s="299"/>
      <c r="AU72" s="299"/>
      <c r="AV72" s="301"/>
      <c r="AW72" s="299"/>
      <c r="AX72" s="299"/>
      <c r="AY72" s="299"/>
      <c r="AZ72" s="299">
        <f>1*X72</f>
        <v>0</v>
      </c>
      <c r="BA72" s="299"/>
      <c r="BB72" s="299">
        <f>16*X72</f>
        <v>0</v>
      </c>
      <c r="BC72" s="299"/>
      <c r="BD72" s="299">
        <f>2*X72</f>
        <v>0</v>
      </c>
      <c r="BE72" s="299"/>
      <c r="BF72" s="299"/>
      <c r="BG72" s="299"/>
      <c r="BH72" s="299"/>
      <c r="BI72" s="299"/>
      <c r="BJ72" s="299"/>
      <c r="BK72" s="301"/>
      <c r="BL72" s="299"/>
      <c r="BM72" s="305"/>
      <c r="BN72" s="305"/>
      <c r="BO72" s="305"/>
      <c r="BP72" s="299">
        <f>3*X72</f>
        <v>0</v>
      </c>
      <c r="BQ72" s="305"/>
      <c r="BR72" s="305"/>
      <c r="BS72" s="126"/>
      <c r="BT72" s="126"/>
    </row>
    <row r="73" ht="30.0" customHeight="1">
      <c r="A73" s="127"/>
      <c r="B73" s="273" t="s">
        <v>216</v>
      </c>
      <c r="C73" s="274" t="s">
        <v>207</v>
      </c>
      <c r="D73" s="275" t="s">
        <v>217</v>
      </c>
      <c r="E73" s="276"/>
      <c r="F73" s="277">
        <v>1.0</v>
      </c>
      <c r="G73" s="278">
        <v>135.7</v>
      </c>
      <c r="H73" s="279"/>
      <c r="I73" s="280"/>
      <c r="J73" s="304"/>
      <c r="K73" s="282"/>
      <c r="L73" s="283"/>
      <c r="M73" s="284"/>
      <c r="N73" s="285"/>
      <c r="O73" s="286"/>
      <c r="P73" s="287"/>
      <c r="Q73" s="288"/>
      <c r="R73" s="289"/>
      <c r="S73" s="290"/>
      <c r="T73" s="291"/>
      <c r="U73" s="307"/>
      <c r="V73" s="309"/>
      <c r="W73" s="293"/>
      <c r="X73" s="294">
        <f t="shared" si="32"/>
        <v>0</v>
      </c>
      <c r="Y73" s="294">
        <f t="shared" si="33"/>
        <v>0</v>
      </c>
      <c r="Z73" s="295">
        <f t="shared" si="34"/>
        <v>0</v>
      </c>
      <c r="AA73" s="249"/>
      <c r="AB73" s="296">
        <v>3.9</v>
      </c>
      <c r="AC73" s="297">
        <f t="shared" si="35"/>
        <v>0</v>
      </c>
      <c r="AD73" s="295">
        <f t="shared" si="36"/>
        <v>0</v>
      </c>
      <c r="AE73" s="298"/>
      <c r="AF73" s="299"/>
      <c r="AG73" s="299"/>
      <c r="AH73" s="299"/>
      <c r="AI73" s="299"/>
      <c r="AJ73" s="299"/>
      <c r="AK73" s="299"/>
      <c r="AL73" s="299"/>
      <c r="AM73" s="299">
        <f>1*X73</f>
        <v>0</v>
      </c>
      <c r="AN73" s="299"/>
      <c r="AO73" s="299"/>
      <c r="AP73" s="299"/>
      <c r="AQ73" s="299"/>
      <c r="AR73" s="299"/>
      <c r="AS73" s="299"/>
      <c r="AT73" s="299"/>
      <c r="AU73" s="299"/>
      <c r="AV73" s="301"/>
      <c r="AW73" s="299"/>
      <c r="AX73" s="299"/>
      <c r="AY73" s="299"/>
      <c r="AZ73" s="299"/>
      <c r="BA73" s="299"/>
      <c r="BB73" s="299">
        <f>7*X73</f>
        <v>0</v>
      </c>
      <c r="BC73" s="299"/>
      <c r="BD73" s="299"/>
      <c r="BE73" s="299"/>
      <c r="BF73" s="299"/>
      <c r="BG73" s="299"/>
      <c r="BH73" s="299"/>
      <c r="BI73" s="299"/>
      <c r="BJ73" s="299"/>
      <c r="BK73" s="301"/>
      <c r="BL73" s="299"/>
      <c r="BM73" s="305"/>
      <c r="BN73" s="305"/>
      <c r="BO73" s="305"/>
      <c r="BP73" s="305"/>
      <c r="BQ73" s="305"/>
      <c r="BR73" s="299">
        <f t="shared" ref="BR73:BR74" si="37">1*X73</f>
        <v>0</v>
      </c>
      <c r="BS73" s="126"/>
      <c r="BT73" s="126"/>
    </row>
    <row r="74" ht="30.0" customHeight="1">
      <c r="A74" s="127"/>
      <c r="B74" s="273" t="s">
        <v>218</v>
      </c>
      <c r="C74" s="274" t="s">
        <v>207</v>
      </c>
      <c r="D74" s="275" t="s">
        <v>219</v>
      </c>
      <c r="E74" s="276"/>
      <c r="F74" s="277">
        <v>1.0</v>
      </c>
      <c r="G74" s="278">
        <v>95.5</v>
      </c>
      <c r="H74" s="279"/>
      <c r="I74" s="280"/>
      <c r="J74" s="304"/>
      <c r="K74" s="282"/>
      <c r="L74" s="283"/>
      <c r="M74" s="284"/>
      <c r="N74" s="285"/>
      <c r="O74" s="286"/>
      <c r="P74" s="287"/>
      <c r="Q74" s="288"/>
      <c r="R74" s="289"/>
      <c r="S74" s="290"/>
      <c r="T74" s="291"/>
      <c r="U74" s="307"/>
      <c r="V74" s="309"/>
      <c r="W74" s="293"/>
      <c r="X74" s="294">
        <f t="shared" si="32"/>
        <v>0</v>
      </c>
      <c r="Y74" s="294">
        <f t="shared" si="33"/>
        <v>0</v>
      </c>
      <c r="Z74" s="295">
        <f t="shared" si="34"/>
        <v>0</v>
      </c>
      <c r="AA74" s="249"/>
      <c r="AB74" s="296">
        <v>3.1</v>
      </c>
      <c r="AC74" s="297">
        <f t="shared" si="35"/>
        <v>0</v>
      </c>
      <c r="AD74" s="295">
        <f t="shared" si="36"/>
        <v>0</v>
      </c>
      <c r="AE74" s="298"/>
      <c r="AF74" s="299"/>
      <c r="AG74" s="299"/>
      <c r="AH74" s="299"/>
      <c r="AI74" s="299"/>
      <c r="AJ74" s="299"/>
      <c r="AK74" s="299">
        <f>1*X74</f>
        <v>0</v>
      </c>
      <c r="AL74" s="299"/>
      <c r="AM74" s="299"/>
      <c r="AN74" s="299"/>
      <c r="AO74" s="299"/>
      <c r="AP74" s="299"/>
      <c r="AQ74" s="299"/>
      <c r="AR74" s="299"/>
      <c r="AS74" s="299"/>
      <c r="AT74" s="299"/>
      <c r="AU74" s="299"/>
      <c r="AV74" s="301"/>
      <c r="AW74" s="299"/>
      <c r="AX74" s="299"/>
      <c r="AY74" s="299"/>
      <c r="AZ74" s="299"/>
      <c r="BA74" s="299"/>
      <c r="BB74" s="299">
        <f>6*X74</f>
        <v>0</v>
      </c>
      <c r="BC74" s="299"/>
      <c r="BD74" s="299">
        <f>1*X74</f>
        <v>0</v>
      </c>
      <c r="BE74" s="299"/>
      <c r="BF74" s="299"/>
      <c r="BG74" s="299"/>
      <c r="BH74" s="299"/>
      <c r="BI74" s="299"/>
      <c r="BJ74" s="299"/>
      <c r="BK74" s="301"/>
      <c r="BL74" s="299"/>
      <c r="BM74" s="305"/>
      <c r="BN74" s="305"/>
      <c r="BO74" s="305"/>
      <c r="BP74" s="305"/>
      <c r="BQ74" s="305"/>
      <c r="BR74" s="299">
        <f t="shared" si="37"/>
        <v>0</v>
      </c>
      <c r="BS74" s="126"/>
      <c r="BT74" s="126"/>
    </row>
    <row r="75" ht="30.0" customHeight="1">
      <c r="A75" s="127"/>
      <c r="B75" s="273" t="s">
        <v>220</v>
      </c>
      <c r="C75" s="274" t="s">
        <v>207</v>
      </c>
      <c r="D75" s="275" t="s">
        <v>221</v>
      </c>
      <c r="E75" s="276"/>
      <c r="F75" s="277">
        <v>4.0</v>
      </c>
      <c r="G75" s="278">
        <v>253.7</v>
      </c>
      <c r="H75" s="279"/>
      <c r="I75" s="280"/>
      <c r="J75" s="304"/>
      <c r="K75" s="282"/>
      <c r="L75" s="283"/>
      <c r="M75" s="284"/>
      <c r="N75" s="285"/>
      <c r="O75" s="286"/>
      <c r="P75" s="287"/>
      <c r="Q75" s="288"/>
      <c r="R75" s="289"/>
      <c r="S75" s="290"/>
      <c r="T75" s="291"/>
      <c r="U75" s="307"/>
      <c r="V75" s="309"/>
      <c r="W75" s="293"/>
      <c r="X75" s="294">
        <f t="shared" si="32"/>
        <v>0</v>
      </c>
      <c r="Y75" s="294">
        <f t="shared" si="33"/>
        <v>0</v>
      </c>
      <c r="Z75" s="295">
        <f t="shared" si="34"/>
        <v>0</v>
      </c>
      <c r="AA75" s="249"/>
      <c r="AB75" s="296">
        <v>4.2</v>
      </c>
      <c r="AC75" s="297">
        <f t="shared" si="35"/>
        <v>0</v>
      </c>
      <c r="AD75" s="295">
        <f t="shared" si="36"/>
        <v>0</v>
      </c>
      <c r="AE75" s="298"/>
      <c r="AF75" s="299"/>
      <c r="AG75" s="299"/>
      <c r="AH75" s="299"/>
      <c r="AI75" s="299"/>
      <c r="AJ75" s="299">
        <f>3*X75</f>
        <v>0</v>
      </c>
      <c r="AK75" s="299"/>
      <c r="AL75" s="299"/>
      <c r="AM75" s="299">
        <f>1*X75</f>
        <v>0</v>
      </c>
      <c r="AN75" s="299"/>
      <c r="AO75" s="299"/>
      <c r="AP75" s="299"/>
      <c r="AQ75" s="299"/>
      <c r="AR75" s="299"/>
      <c r="AS75" s="299"/>
      <c r="AT75" s="299"/>
      <c r="AU75" s="299"/>
      <c r="AV75" s="301"/>
      <c r="AW75" s="299"/>
      <c r="AX75" s="299"/>
      <c r="AY75" s="299"/>
      <c r="AZ75" s="299"/>
      <c r="BA75" s="299"/>
      <c r="BB75" s="299">
        <f>19*X75</f>
        <v>0</v>
      </c>
      <c r="BC75" s="299"/>
      <c r="BD75" s="299">
        <f>5*X75</f>
        <v>0</v>
      </c>
      <c r="BE75" s="299"/>
      <c r="BF75" s="299"/>
      <c r="BG75" s="299"/>
      <c r="BH75" s="299"/>
      <c r="BI75" s="299"/>
      <c r="BJ75" s="299"/>
      <c r="BK75" s="301"/>
      <c r="BL75" s="299"/>
      <c r="BM75" s="305"/>
      <c r="BN75" s="305"/>
      <c r="BO75" s="299"/>
      <c r="BP75" s="305"/>
      <c r="BQ75" s="305"/>
      <c r="BR75" s="299">
        <f>4*X75</f>
        <v>0</v>
      </c>
      <c r="BS75" s="126"/>
      <c r="BT75" s="126"/>
    </row>
    <row r="76" ht="30.0" customHeight="1">
      <c r="A76" s="127"/>
      <c r="B76" s="273" t="s">
        <v>222</v>
      </c>
      <c r="C76" s="274" t="s">
        <v>207</v>
      </c>
      <c r="D76" s="275" t="s">
        <v>223</v>
      </c>
      <c r="E76" s="276"/>
      <c r="F76" s="277">
        <v>4.0</v>
      </c>
      <c r="G76" s="278">
        <v>193.8</v>
      </c>
      <c r="H76" s="279"/>
      <c r="I76" s="280"/>
      <c r="J76" s="304"/>
      <c r="K76" s="282"/>
      <c r="L76" s="283"/>
      <c r="M76" s="284"/>
      <c r="N76" s="285"/>
      <c r="O76" s="286"/>
      <c r="P76" s="287"/>
      <c r="Q76" s="288"/>
      <c r="R76" s="289"/>
      <c r="S76" s="290"/>
      <c r="T76" s="291"/>
      <c r="U76" s="307"/>
      <c r="V76" s="309"/>
      <c r="W76" s="293"/>
      <c r="X76" s="294">
        <f t="shared" si="32"/>
        <v>0</v>
      </c>
      <c r="Y76" s="294">
        <f t="shared" si="33"/>
        <v>0</v>
      </c>
      <c r="Z76" s="295">
        <f t="shared" si="34"/>
        <v>0</v>
      </c>
      <c r="AA76" s="249"/>
      <c r="AB76" s="296">
        <v>5.0</v>
      </c>
      <c r="AC76" s="297">
        <f t="shared" si="35"/>
        <v>0</v>
      </c>
      <c r="AD76" s="295">
        <f t="shared" si="36"/>
        <v>0</v>
      </c>
      <c r="AE76" s="298"/>
      <c r="AF76" s="299"/>
      <c r="AG76" s="299"/>
      <c r="AH76" s="299"/>
      <c r="AI76" s="299"/>
      <c r="AJ76" s="299"/>
      <c r="AK76" s="299"/>
      <c r="AL76" s="299"/>
      <c r="AM76" s="299"/>
      <c r="AN76" s="299"/>
      <c r="AO76" s="299"/>
      <c r="AP76" s="299"/>
      <c r="AQ76" s="299"/>
      <c r="AR76" s="299"/>
      <c r="AS76" s="299"/>
      <c r="AT76" s="299"/>
      <c r="AU76" s="299"/>
      <c r="AV76" s="301"/>
      <c r="AW76" s="299"/>
      <c r="AX76" s="299"/>
      <c r="AY76" s="299"/>
      <c r="AZ76" s="299"/>
      <c r="BA76" s="299"/>
      <c r="BB76" s="299">
        <f>20*X76</f>
        <v>0</v>
      </c>
      <c r="BC76" s="299"/>
      <c r="BD76" s="299">
        <f>4*X76</f>
        <v>0</v>
      </c>
      <c r="BE76" s="299"/>
      <c r="BF76" s="299"/>
      <c r="BG76" s="299"/>
      <c r="BH76" s="299"/>
      <c r="BI76" s="299"/>
      <c r="BJ76" s="299"/>
      <c r="BK76" s="301"/>
      <c r="BL76" s="299"/>
      <c r="BM76" s="305"/>
      <c r="BN76" s="305"/>
      <c r="BO76" s="299"/>
      <c r="BP76" s="299">
        <f>4*X76</f>
        <v>0</v>
      </c>
      <c r="BQ76" s="305"/>
      <c r="BR76" s="305"/>
      <c r="BS76" s="126"/>
      <c r="BT76" s="126"/>
    </row>
    <row r="77" ht="30.0" customHeight="1">
      <c r="A77" s="127"/>
      <c r="B77" s="273" t="s">
        <v>224</v>
      </c>
      <c r="C77" s="274" t="s">
        <v>207</v>
      </c>
      <c r="D77" s="275" t="s">
        <v>225</v>
      </c>
      <c r="E77" s="263" t="s">
        <v>226</v>
      </c>
      <c r="F77" s="277">
        <v>5.0</v>
      </c>
      <c r="G77" s="278">
        <v>183.5</v>
      </c>
      <c r="H77" s="279"/>
      <c r="I77" s="280"/>
      <c r="J77" s="304"/>
      <c r="K77" s="282"/>
      <c r="L77" s="283"/>
      <c r="M77" s="284"/>
      <c r="N77" s="285"/>
      <c r="O77" s="286"/>
      <c r="P77" s="287"/>
      <c r="Q77" s="288"/>
      <c r="R77" s="289"/>
      <c r="S77" s="290"/>
      <c r="T77" s="291"/>
      <c r="U77" s="307"/>
      <c r="V77" s="309"/>
      <c r="W77" s="293"/>
      <c r="X77" s="294">
        <f t="shared" si="32"/>
        <v>0</v>
      </c>
      <c r="Y77" s="294">
        <f t="shared" si="33"/>
        <v>0</v>
      </c>
      <c r="Z77" s="295">
        <f t="shared" si="34"/>
        <v>0</v>
      </c>
      <c r="AA77" s="249"/>
      <c r="AB77" s="296">
        <v>4.3</v>
      </c>
      <c r="AC77" s="297">
        <f t="shared" si="35"/>
        <v>0</v>
      </c>
      <c r="AD77" s="295">
        <f t="shared" si="36"/>
        <v>0</v>
      </c>
      <c r="AE77" s="298"/>
      <c r="AF77" s="299"/>
      <c r="AG77" s="299"/>
      <c r="AH77" s="299"/>
      <c r="AI77" s="299"/>
      <c r="AJ77" s="299"/>
      <c r="AK77" s="299">
        <f t="shared" ref="AK77:AK78" si="38">1*X77</f>
        <v>0</v>
      </c>
      <c r="AL77" s="299">
        <f>2*X77</f>
        <v>0</v>
      </c>
      <c r="AM77" s="299">
        <f>1*X77</f>
        <v>0</v>
      </c>
      <c r="AN77" s="299"/>
      <c r="AO77" s="299">
        <f>1*X77</f>
        <v>0</v>
      </c>
      <c r="AP77" s="299"/>
      <c r="AQ77" s="299"/>
      <c r="AR77" s="299"/>
      <c r="AS77" s="299"/>
      <c r="AT77" s="299"/>
      <c r="AU77" s="299"/>
      <c r="AV77" s="301"/>
      <c r="AW77" s="299"/>
      <c r="AX77" s="299"/>
      <c r="AY77" s="299"/>
      <c r="AZ77" s="299">
        <f>1*X77</f>
        <v>0</v>
      </c>
      <c r="BA77" s="299"/>
      <c r="BB77" s="299">
        <f>19*X77</f>
        <v>0</v>
      </c>
      <c r="BC77" s="299"/>
      <c r="BD77" s="299"/>
      <c r="BE77" s="299"/>
      <c r="BF77" s="299"/>
      <c r="BG77" s="299"/>
      <c r="BH77" s="299"/>
      <c r="BI77" s="299"/>
      <c r="BJ77" s="299"/>
      <c r="BK77" s="301"/>
      <c r="BL77" s="299"/>
      <c r="BM77" s="305"/>
      <c r="BN77" s="305"/>
      <c r="BO77" s="299">
        <f>5*X77</f>
        <v>0</v>
      </c>
      <c r="BP77" s="305"/>
      <c r="BQ77" s="305"/>
      <c r="BR77" s="305"/>
      <c r="BS77" s="126"/>
      <c r="BT77" s="126"/>
    </row>
    <row r="78" ht="30.0" customHeight="1">
      <c r="A78" s="127"/>
      <c r="B78" s="273" t="s">
        <v>227</v>
      </c>
      <c r="C78" s="274" t="s">
        <v>207</v>
      </c>
      <c r="D78" s="275" t="s">
        <v>228</v>
      </c>
      <c r="E78" s="263" t="s">
        <v>229</v>
      </c>
      <c r="F78" s="277">
        <v>5.0</v>
      </c>
      <c r="G78" s="278">
        <v>274.4</v>
      </c>
      <c r="H78" s="279"/>
      <c r="I78" s="280"/>
      <c r="J78" s="304"/>
      <c r="K78" s="282"/>
      <c r="L78" s="283"/>
      <c r="M78" s="284"/>
      <c r="N78" s="285"/>
      <c r="O78" s="286"/>
      <c r="P78" s="287"/>
      <c r="Q78" s="288"/>
      <c r="R78" s="289"/>
      <c r="S78" s="290"/>
      <c r="T78" s="291"/>
      <c r="U78" s="307"/>
      <c r="V78" s="309"/>
      <c r="W78" s="293"/>
      <c r="X78" s="294">
        <f t="shared" si="32"/>
        <v>0</v>
      </c>
      <c r="Y78" s="294">
        <f t="shared" si="33"/>
        <v>0</v>
      </c>
      <c r="Z78" s="295">
        <f t="shared" si="34"/>
        <v>0</v>
      </c>
      <c r="AA78" s="249"/>
      <c r="AB78" s="296">
        <v>6.4</v>
      </c>
      <c r="AC78" s="297">
        <f t="shared" si="35"/>
        <v>0</v>
      </c>
      <c r="AD78" s="295">
        <f t="shared" si="36"/>
        <v>0</v>
      </c>
      <c r="AE78" s="298"/>
      <c r="AF78" s="299"/>
      <c r="AG78" s="299"/>
      <c r="AH78" s="299"/>
      <c r="AI78" s="299"/>
      <c r="AJ78" s="299"/>
      <c r="AK78" s="299">
        <f t="shared" si="38"/>
        <v>0</v>
      </c>
      <c r="AL78" s="299"/>
      <c r="AM78" s="299"/>
      <c r="AN78" s="299"/>
      <c r="AO78" s="299">
        <f>4*X78</f>
        <v>0</v>
      </c>
      <c r="AP78" s="299"/>
      <c r="AQ78" s="299"/>
      <c r="AR78" s="299"/>
      <c r="AS78" s="299"/>
      <c r="AT78" s="299"/>
      <c r="AU78" s="299"/>
      <c r="AV78" s="301"/>
      <c r="AW78" s="299"/>
      <c r="AX78" s="299"/>
      <c r="AY78" s="299"/>
      <c r="AZ78" s="299"/>
      <c r="BA78" s="299"/>
      <c r="BB78" s="299">
        <f>6*X78</f>
        <v>0</v>
      </c>
      <c r="BC78" s="299"/>
      <c r="BD78" s="299">
        <f>12*X78</f>
        <v>0</v>
      </c>
      <c r="BE78" s="299"/>
      <c r="BF78" s="299">
        <f>2*X78</f>
        <v>0</v>
      </c>
      <c r="BG78" s="299"/>
      <c r="BH78" s="299"/>
      <c r="BI78" s="299"/>
      <c r="BJ78" s="299"/>
      <c r="BK78" s="301"/>
      <c r="BL78" s="299"/>
      <c r="BM78" s="305"/>
      <c r="BN78" s="305"/>
      <c r="BO78" s="305"/>
      <c r="BP78" s="299">
        <f>5*X78</f>
        <v>0</v>
      </c>
      <c r="BQ78" s="305"/>
      <c r="BR78" s="305"/>
      <c r="BS78" s="126"/>
      <c r="BT78" s="126"/>
    </row>
    <row r="79" ht="30.0" customHeight="1">
      <c r="A79" s="127"/>
      <c r="B79" s="273" t="s">
        <v>230</v>
      </c>
      <c r="C79" s="274" t="s">
        <v>207</v>
      </c>
      <c r="D79" s="275" t="s">
        <v>231</v>
      </c>
      <c r="E79" s="303"/>
      <c r="F79" s="277">
        <v>1.0</v>
      </c>
      <c r="G79" s="278">
        <v>94.3</v>
      </c>
      <c r="H79" s="279"/>
      <c r="I79" s="280"/>
      <c r="J79" s="304"/>
      <c r="K79" s="282"/>
      <c r="L79" s="283"/>
      <c r="M79" s="284"/>
      <c r="N79" s="285"/>
      <c r="O79" s="286"/>
      <c r="P79" s="287"/>
      <c r="Q79" s="288"/>
      <c r="R79" s="289"/>
      <c r="S79" s="290"/>
      <c r="T79" s="291"/>
      <c r="U79" s="307"/>
      <c r="V79" s="309"/>
      <c r="W79" s="293"/>
      <c r="X79" s="294">
        <f t="shared" si="32"/>
        <v>0</v>
      </c>
      <c r="Y79" s="294">
        <f t="shared" si="33"/>
        <v>0</v>
      </c>
      <c r="Z79" s="295">
        <f t="shared" si="34"/>
        <v>0</v>
      </c>
      <c r="AA79" s="249"/>
      <c r="AB79" s="376">
        <v>2.5</v>
      </c>
      <c r="AC79" s="297">
        <f t="shared" si="35"/>
        <v>0</v>
      </c>
      <c r="AD79" s="295">
        <f t="shared" si="36"/>
        <v>0</v>
      </c>
      <c r="AE79" s="298"/>
      <c r="AF79" s="377"/>
      <c r="AG79" s="377"/>
      <c r="AH79" s="377"/>
      <c r="AI79" s="377"/>
      <c r="AJ79" s="377"/>
      <c r="AK79" s="377"/>
      <c r="AL79" s="377"/>
      <c r="AM79" s="377"/>
      <c r="AN79" s="377"/>
      <c r="AO79" s="377"/>
      <c r="AP79" s="377"/>
      <c r="AQ79" s="377"/>
      <c r="AR79" s="377"/>
      <c r="AS79" s="377">
        <f>1*X79</f>
        <v>0</v>
      </c>
      <c r="AT79" s="377"/>
      <c r="AU79" s="377"/>
      <c r="AV79" s="301"/>
      <c r="AW79" s="299"/>
      <c r="AX79" s="299"/>
      <c r="AY79" s="299"/>
      <c r="AZ79" s="299"/>
      <c r="BA79" s="299"/>
      <c r="BB79" s="299"/>
      <c r="BC79" s="299"/>
      <c r="BD79" s="299">
        <f>4*X79</f>
        <v>0</v>
      </c>
      <c r="BE79" s="299"/>
      <c r="BF79" s="299"/>
      <c r="BG79" s="299"/>
      <c r="BH79" s="299"/>
      <c r="BI79" s="299"/>
      <c r="BJ79" s="299"/>
      <c r="BK79" s="301"/>
      <c r="BL79" s="299"/>
      <c r="BM79" s="305"/>
      <c r="BN79" s="305"/>
      <c r="BO79" s="305"/>
      <c r="BP79" s="305"/>
      <c r="BQ79" s="305"/>
      <c r="BR79" s="299">
        <f t="shared" ref="BR79:BR80" si="39">1*X79</f>
        <v>0</v>
      </c>
      <c r="BS79" s="126"/>
      <c r="BT79" s="126"/>
    </row>
    <row r="80" ht="30.0" customHeight="1">
      <c r="A80" s="127"/>
      <c r="B80" s="273" t="s">
        <v>232</v>
      </c>
      <c r="C80" s="274" t="s">
        <v>207</v>
      </c>
      <c r="D80" s="275" t="s">
        <v>233</v>
      </c>
      <c r="E80" s="263"/>
      <c r="F80" s="277">
        <v>1.0</v>
      </c>
      <c r="G80" s="278">
        <v>71.9</v>
      </c>
      <c r="H80" s="279"/>
      <c r="I80" s="280"/>
      <c r="J80" s="304"/>
      <c r="K80" s="282"/>
      <c r="L80" s="283"/>
      <c r="M80" s="284"/>
      <c r="N80" s="285"/>
      <c r="O80" s="286"/>
      <c r="P80" s="287"/>
      <c r="Q80" s="288"/>
      <c r="R80" s="289"/>
      <c r="S80" s="290"/>
      <c r="T80" s="291"/>
      <c r="U80" s="307"/>
      <c r="V80" s="309"/>
      <c r="W80" s="293"/>
      <c r="X80" s="294">
        <f t="shared" si="32"/>
        <v>0</v>
      </c>
      <c r="Y80" s="294">
        <f t="shared" si="33"/>
        <v>0</v>
      </c>
      <c r="Z80" s="295">
        <f t="shared" si="34"/>
        <v>0</v>
      </c>
      <c r="AA80" s="249"/>
      <c r="AB80" s="296">
        <v>1.6</v>
      </c>
      <c r="AC80" s="297">
        <f t="shared" si="35"/>
        <v>0</v>
      </c>
      <c r="AD80" s="295">
        <f t="shared" si="36"/>
        <v>0</v>
      </c>
      <c r="AE80" s="298"/>
      <c r="AF80" s="299"/>
      <c r="AG80" s="299"/>
      <c r="AH80" s="299"/>
      <c r="AI80" s="299"/>
      <c r="AJ80" s="299"/>
      <c r="AK80" s="299"/>
      <c r="AL80" s="299">
        <f>1*X80</f>
        <v>0</v>
      </c>
      <c r="AM80" s="299"/>
      <c r="AN80" s="299"/>
      <c r="AO80" s="299"/>
      <c r="AP80" s="299"/>
      <c r="AQ80" s="299"/>
      <c r="AR80" s="299"/>
      <c r="AS80" s="299"/>
      <c r="AT80" s="299"/>
      <c r="AU80" s="299"/>
      <c r="AV80" s="301"/>
      <c r="AW80" s="299"/>
      <c r="AX80" s="299"/>
      <c r="AY80" s="299"/>
      <c r="AZ80" s="299"/>
      <c r="BA80" s="299"/>
      <c r="BB80" s="299"/>
      <c r="BC80" s="299"/>
      <c r="BD80" s="299">
        <f t="shared" ref="BD80:BD81" si="40">2*X80</f>
        <v>0</v>
      </c>
      <c r="BE80" s="299"/>
      <c r="BF80" s="299"/>
      <c r="BG80" s="299"/>
      <c r="BH80" s="299"/>
      <c r="BI80" s="299"/>
      <c r="BJ80" s="299"/>
      <c r="BK80" s="301"/>
      <c r="BL80" s="299"/>
      <c r="BM80" s="305"/>
      <c r="BN80" s="305"/>
      <c r="BO80" s="305"/>
      <c r="BP80" s="305"/>
      <c r="BQ80" s="305"/>
      <c r="BR80" s="299">
        <f t="shared" si="39"/>
        <v>0</v>
      </c>
      <c r="BS80" s="126"/>
      <c r="BT80" s="126"/>
    </row>
    <row r="81" ht="30.0" customHeight="1">
      <c r="A81" s="127"/>
      <c r="B81" s="273" t="s">
        <v>234</v>
      </c>
      <c r="C81" s="274" t="s">
        <v>207</v>
      </c>
      <c r="D81" s="275" t="s">
        <v>235</v>
      </c>
      <c r="E81" s="263" t="s">
        <v>236</v>
      </c>
      <c r="F81" s="277">
        <v>2.0</v>
      </c>
      <c r="G81" s="278">
        <v>86.3</v>
      </c>
      <c r="H81" s="279"/>
      <c r="I81" s="280"/>
      <c r="J81" s="304"/>
      <c r="K81" s="282"/>
      <c r="L81" s="283"/>
      <c r="M81" s="284"/>
      <c r="N81" s="285"/>
      <c r="O81" s="286"/>
      <c r="P81" s="287"/>
      <c r="Q81" s="288"/>
      <c r="R81" s="289"/>
      <c r="S81" s="290"/>
      <c r="T81" s="291"/>
      <c r="U81" s="307"/>
      <c r="V81" s="309"/>
      <c r="W81" s="293"/>
      <c r="X81" s="294">
        <f t="shared" si="32"/>
        <v>0</v>
      </c>
      <c r="Y81" s="294">
        <f t="shared" si="33"/>
        <v>0</v>
      </c>
      <c r="Z81" s="295">
        <f t="shared" si="34"/>
        <v>0</v>
      </c>
      <c r="AA81" s="249"/>
      <c r="AB81" s="296">
        <v>1.8</v>
      </c>
      <c r="AC81" s="297">
        <f t="shared" si="35"/>
        <v>0</v>
      </c>
      <c r="AD81" s="295">
        <f t="shared" si="36"/>
        <v>0</v>
      </c>
      <c r="AE81" s="298"/>
      <c r="AF81" s="299"/>
      <c r="AG81" s="299"/>
      <c r="AH81" s="299"/>
      <c r="AI81" s="299"/>
      <c r="AJ81" s="299"/>
      <c r="AK81" s="299">
        <f>1*X81</f>
        <v>0</v>
      </c>
      <c r="AL81" s="299"/>
      <c r="AM81" s="299">
        <f>1*X81</f>
        <v>0</v>
      </c>
      <c r="AN81" s="299"/>
      <c r="AO81" s="299"/>
      <c r="AP81" s="299"/>
      <c r="AQ81" s="299"/>
      <c r="AR81" s="299"/>
      <c r="AS81" s="299"/>
      <c r="AT81" s="299"/>
      <c r="AU81" s="299"/>
      <c r="AV81" s="301"/>
      <c r="AW81" s="299"/>
      <c r="AX81" s="299"/>
      <c r="AY81" s="299"/>
      <c r="AZ81" s="299"/>
      <c r="BA81" s="299"/>
      <c r="BB81" s="299"/>
      <c r="BC81" s="299"/>
      <c r="BD81" s="299">
        <f t="shared" si="40"/>
        <v>0</v>
      </c>
      <c r="BE81" s="299"/>
      <c r="BF81" s="299"/>
      <c r="BG81" s="299"/>
      <c r="BH81" s="299"/>
      <c r="BI81" s="299"/>
      <c r="BJ81" s="299"/>
      <c r="BK81" s="301"/>
      <c r="BL81" s="299"/>
      <c r="BM81" s="305"/>
      <c r="BN81" s="305"/>
      <c r="BO81" s="305"/>
      <c r="BP81" s="305"/>
      <c r="BQ81" s="299">
        <f>2*X81</f>
        <v>0</v>
      </c>
      <c r="BR81" s="305"/>
      <c r="BS81" s="126"/>
      <c r="BT81" s="126"/>
    </row>
    <row r="82" ht="30.0" customHeight="1">
      <c r="A82" s="127"/>
      <c r="B82" s="273" t="s">
        <v>237</v>
      </c>
      <c r="C82" s="274" t="s">
        <v>207</v>
      </c>
      <c r="D82" s="302" t="s">
        <v>238</v>
      </c>
      <c r="E82" s="303"/>
      <c r="F82" s="277">
        <v>10.0</v>
      </c>
      <c r="G82" s="278">
        <v>67.6</v>
      </c>
      <c r="H82" s="279"/>
      <c r="I82" s="280"/>
      <c r="J82" s="304"/>
      <c r="K82" s="282"/>
      <c r="L82" s="283"/>
      <c r="M82" s="284"/>
      <c r="N82" s="285"/>
      <c r="O82" s="286"/>
      <c r="P82" s="287"/>
      <c r="Q82" s="288"/>
      <c r="R82" s="289"/>
      <c r="S82" s="290"/>
      <c r="T82" s="291"/>
      <c r="U82" s="307"/>
      <c r="V82" s="309"/>
      <c r="W82" s="293"/>
      <c r="X82" s="294">
        <f t="shared" si="32"/>
        <v>0</v>
      </c>
      <c r="Y82" s="294">
        <f t="shared" si="33"/>
        <v>0</v>
      </c>
      <c r="Z82" s="295">
        <f t="shared" si="34"/>
        <v>0</v>
      </c>
      <c r="AA82" s="249"/>
      <c r="AB82" s="296">
        <v>1.2</v>
      </c>
      <c r="AC82" s="297">
        <f t="shared" si="35"/>
        <v>0</v>
      </c>
      <c r="AD82" s="295">
        <f t="shared" si="36"/>
        <v>0</v>
      </c>
      <c r="AE82" s="298"/>
      <c r="AF82" s="299"/>
      <c r="AG82" s="299">
        <f>4*X82</f>
        <v>0</v>
      </c>
      <c r="AH82" s="299">
        <f>4*X82</f>
        <v>0</v>
      </c>
      <c r="AI82" s="299">
        <f t="shared" ref="AI82:AI83" si="41">2*X82</f>
        <v>0</v>
      </c>
      <c r="AJ82" s="299"/>
      <c r="AK82" s="299"/>
      <c r="AL82" s="299"/>
      <c r="AM82" s="299"/>
      <c r="AN82" s="299"/>
      <c r="AO82" s="299"/>
      <c r="AP82" s="299"/>
      <c r="AQ82" s="299"/>
      <c r="AR82" s="299"/>
      <c r="AS82" s="299"/>
      <c r="AT82" s="299"/>
      <c r="AU82" s="299"/>
      <c r="AV82" s="301"/>
      <c r="AW82" s="299"/>
      <c r="AX82" s="299"/>
      <c r="AY82" s="299"/>
      <c r="AZ82" s="299"/>
      <c r="BA82" s="299"/>
      <c r="BB82" s="299"/>
      <c r="BC82" s="299"/>
      <c r="BD82" s="299"/>
      <c r="BE82" s="299"/>
      <c r="BF82" s="299"/>
      <c r="BG82" s="299"/>
      <c r="BH82" s="299"/>
      <c r="BI82" s="299"/>
      <c r="BJ82" s="299"/>
      <c r="BK82" s="301"/>
      <c r="BL82" s="299"/>
      <c r="BM82" s="299">
        <f>10*X82</f>
        <v>0</v>
      </c>
      <c r="BN82" s="305"/>
      <c r="BO82" s="305"/>
      <c r="BP82" s="305"/>
      <c r="BQ82" s="305"/>
      <c r="BR82" s="305"/>
      <c r="BS82" s="126"/>
      <c r="BT82" s="126"/>
    </row>
    <row r="83" ht="30.0" customHeight="1">
      <c r="A83" s="127"/>
      <c r="B83" s="273" t="s">
        <v>239</v>
      </c>
      <c r="C83" s="274" t="s">
        <v>207</v>
      </c>
      <c r="D83" s="302" t="s">
        <v>240</v>
      </c>
      <c r="E83" s="303"/>
      <c r="F83" s="277">
        <v>10.0</v>
      </c>
      <c r="G83" s="278">
        <v>134.8</v>
      </c>
      <c r="H83" s="279"/>
      <c r="I83" s="280"/>
      <c r="J83" s="304"/>
      <c r="K83" s="282"/>
      <c r="L83" s="283"/>
      <c r="M83" s="284"/>
      <c r="N83" s="285"/>
      <c r="O83" s="286"/>
      <c r="P83" s="287"/>
      <c r="Q83" s="288"/>
      <c r="R83" s="289"/>
      <c r="S83" s="290"/>
      <c r="T83" s="291"/>
      <c r="U83" s="307"/>
      <c r="V83" s="309"/>
      <c r="W83" s="293"/>
      <c r="X83" s="294">
        <f t="shared" si="32"/>
        <v>0</v>
      </c>
      <c r="Y83" s="294">
        <f t="shared" si="33"/>
        <v>0</v>
      </c>
      <c r="Z83" s="295">
        <f t="shared" si="34"/>
        <v>0</v>
      </c>
      <c r="AA83" s="249"/>
      <c r="AB83" s="378" t="s">
        <v>241</v>
      </c>
      <c r="AC83" s="297">
        <f t="shared" si="35"/>
        <v>0</v>
      </c>
      <c r="AD83" s="295">
        <f t="shared" si="36"/>
        <v>0</v>
      </c>
      <c r="AE83" s="298"/>
      <c r="AF83" s="299"/>
      <c r="AG83" s="299">
        <f>5*X83</f>
        <v>0</v>
      </c>
      <c r="AH83" s="299">
        <f>5*X83</f>
        <v>0</v>
      </c>
      <c r="AI83" s="299">
        <f t="shared" si="41"/>
        <v>0</v>
      </c>
      <c r="AJ83" s="299"/>
      <c r="AK83" s="299"/>
      <c r="AL83" s="299"/>
      <c r="AM83" s="299"/>
      <c r="AN83" s="299"/>
      <c r="AO83" s="299"/>
      <c r="AP83" s="299"/>
      <c r="AQ83" s="299"/>
      <c r="AR83" s="299"/>
      <c r="AS83" s="299"/>
      <c r="AT83" s="299"/>
      <c r="AU83" s="299"/>
      <c r="AV83" s="301"/>
      <c r="AW83" s="299"/>
      <c r="AX83" s="299"/>
      <c r="AY83" s="299"/>
      <c r="AZ83" s="299"/>
      <c r="BA83" s="299"/>
      <c r="BB83" s="299"/>
      <c r="BC83" s="299"/>
      <c r="BD83" s="299"/>
      <c r="BE83" s="299"/>
      <c r="BF83" s="299"/>
      <c r="BG83" s="299"/>
      <c r="BH83" s="299"/>
      <c r="BI83" s="299"/>
      <c r="BJ83" s="299"/>
      <c r="BK83" s="301"/>
      <c r="BL83" s="299"/>
      <c r="BM83" s="305"/>
      <c r="BN83" s="299">
        <f>10*X83</f>
        <v>0</v>
      </c>
      <c r="BO83" s="305"/>
      <c r="BP83" s="305"/>
      <c r="BQ83" s="305"/>
      <c r="BR83" s="305"/>
      <c r="BS83" s="126"/>
      <c r="BT83" s="126"/>
    </row>
    <row r="84" ht="27.75" customHeight="1">
      <c r="A84" s="127"/>
      <c r="B84" s="273" t="s">
        <v>242</v>
      </c>
      <c r="C84" s="274" t="s">
        <v>207</v>
      </c>
      <c r="D84" s="275" t="s">
        <v>243</v>
      </c>
      <c r="E84" s="276"/>
      <c r="F84" s="277">
        <v>10.0</v>
      </c>
      <c r="G84" s="278">
        <v>139.0</v>
      </c>
      <c r="H84" s="279"/>
      <c r="I84" s="280"/>
      <c r="J84" s="304"/>
      <c r="K84" s="282"/>
      <c r="L84" s="283"/>
      <c r="M84" s="284"/>
      <c r="N84" s="285"/>
      <c r="O84" s="286"/>
      <c r="P84" s="287"/>
      <c r="Q84" s="288"/>
      <c r="R84" s="289"/>
      <c r="S84" s="290"/>
      <c r="T84" s="291"/>
      <c r="U84" s="307"/>
      <c r="V84" s="309"/>
      <c r="W84" s="293"/>
      <c r="X84" s="294">
        <f t="shared" si="32"/>
        <v>0</v>
      </c>
      <c r="Y84" s="294">
        <f t="shared" si="33"/>
        <v>0</v>
      </c>
      <c r="Z84" s="295">
        <f t="shared" si="34"/>
        <v>0</v>
      </c>
      <c r="AA84" s="249"/>
      <c r="AB84" s="379" t="s">
        <v>241</v>
      </c>
      <c r="AC84" s="297">
        <f t="shared" si="35"/>
        <v>0</v>
      </c>
      <c r="AD84" s="295">
        <f t="shared" si="36"/>
        <v>0</v>
      </c>
      <c r="AE84" s="298"/>
      <c r="AF84" s="299"/>
      <c r="AG84" s="299"/>
      <c r="AH84" s="299">
        <f>1*X84</f>
        <v>0</v>
      </c>
      <c r="AI84" s="299"/>
      <c r="AJ84" s="299"/>
      <c r="AK84" s="299"/>
      <c r="AL84" s="299"/>
      <c r="AM84" s="299"/>
      <c r="AN84" s="299"/>
      <c r="AO84" s="299"/>
      <c r="AP84" s="299"/>
      <c r="AQ84" s="299"/>
      <c r="AR84" s="299"/>
      <c r="AS84" s="299"/>
      <c r="AT84" s="299"/>
      <c r="AU84" s="299"/>
      <c r="AV84" s="301"/>
      <c r="AW84" s="299"/>
      <c r="AX84" s="299"/>
      <c r="AY84" s="299"/>
      <c r="AZ84" s="299">
        <f>8*X84</f>
        <v>0</v>
      </c>
      <c r="BA84" s="299"/>
      <c r="BB84" s="299">
        <f>24*X84</f>
        <v>0</v>
      </c>
      <c r="BC84" s="299"/>
      <c r="BD84" s="299">
        <f>2*X84</f>
        <v>0</v>
      </c>
      <c r="BE84" s="299"/>
      <c r="BF84" s="299">
        <f>1*X84</f>
        <v>0</v>
      </c>
      <c r="BG84" s="299"/>
      <c r="BH84" s="299"/>
      <c r="BI84" s="299"/>
      <c r="BJ84" s="299"/>
      <c r="BK84" s="301"/>
      <c r="BL84" s="299"/>
      <c r="BM84" s="299">
        <f>4*X84</f>
        <v>0</v>
      </c>
      <c r="BN84" s="299">
        <f>2*X84</f>
        <v>0</v>
      </c>
      <c r="BO84" s="299">
        <f>3*X84</f>
        <v>0</v>
      </c>
      <c r="BP84" s="299">
        <f>1*X84</f>
        <v>0</v>
      </c>
      <c r="BQ84" s="305"/>
      <c r="BR84" s="305"/>
      <c r="BS84" s="126"/>
      <c r="BT84" s="126"/>
    </row>
    <row r="85" ht="30.0" customHeight="1">
      <c r="A85" s="127"/>
      <c r="B85" s="273" t="s">
        <v>244</v>
      </c>
      <c r="C85" s="274" t="s">
        <v>207</v>
      </c>
      <c r="D85" s="302" t="s">
        <v>245</v>
      </c>
      <c r="E85" s="303"/>
      <c r="F85" s="277">
        <v>10.0</v>
      </c>
      <c r="G85" s="278">
        <v>71.2</v>
      </c>
      <c r="H85" s="279"/>
      <c r="I85" s="280"/>
      <c r="J85" s="304"/>
      <c r="K85" s="282"/>
      <c r="L85" s="283"/>
      <c r="M85" s="284"/>
      <c r="N85" s="285"/>
      <c r="O85" s="286"/>
      <c r="P85" s="287"/>
      <c r="Q85" s="288"/>
      <c r="R85" s="289"/>
      <c r="S85" s="290"/>
      <c r="T85" s="291"/>
      <c r="U85" s="307"/>
      <c r="V85" s="309"/>
      <c r="W85" s="293"/>
      <c r="X85" s="294">
        <f t="shared" si="32"/>
        <v>0</v>
      </c>
      <c r="Y85" s="294">
        <f t="shared" si="33"/>
        <v>0</v>
      </c>
      <c r="Z85" s="295">
        <f t="shared" si="34"/>
        <v>0</v>
      </c>
      <c r="AA85" s="249"/>
      <c r="AB85" s="296">
        <v>1.5</v>
      </c>
      <c r="AC85" s="297">
        <f t="shared" si="35"/>
        <v>0</v>
      </c>
      <c r="AD85" s="295">
        <f t="shared" si="36"/>
        <v>0</v>
      </c>
      <c r="AE85" s="298"/>
      <c r="AF85" s="299"/>
      <c r="AG85" s="299"/>
      <c r="AH85" s="299"/>
      <c r="AI85" s="299"/>
      <c r="AJ85" s="299"/>
      <c r="AK85" s="299"/>
      <c r="AL85" s="299"/>
      <c r="AM85" s="299"/>
      <c r="AN85" s="299"/>
      <c r="AO85" s="299"/>
      <c r="AP85" s="299"/>
      <c r="AQ85" s="299"/>
      <c r="AR85" s="299"/>
      <c r="AS85" s="299"/>
      <c r="AT85" s="299"/>
      <c r="AU85" s="299"/>
      <c r="AV85" s="301"/>
      <c r="AW85" s="299"/>
      <c r="AX85" s="299"/>
      <c r="AY85" s="299"/>
      <c r="AZ85" s="299">
        <f>35*X85</f>
        <v>0</v>
      </c>
      <c r="BA85" s="299"/>
      <c r="BB85" s="299"/>
      <c r="BC85" s="299"/>
      <c r="BD85" s="299"/>
      <c r="BE85" s="299"/>
      <c r="BF85" s="299"/>
      <c r="BG85" s="299"/>
      <c r="BH85" s="299"/>
      <c r="BI85" s="299"/>
      <c r="BJ85" s="299"/>
      <c r="BK85" s="301"/>
      <c r="BL85" s="299">
        <f>10*X85</f>
        <v>0</v>
      </c>
      <c r="BM85" s="305"/>
      <c r="BN85" s="305"/>
      <c r="BO85" s="305"/>
      <c r="BP85" s="305"/>
      <c r="BQ85" s="305"/>
      <c r="BR85" s="305"/>
      <c r="BS85" s="126"/>
      <c r="BT85" s="126"/>
    </row>
    <row r="86" ht="30.0" customHeight="1">
      <c r="A86" s="127"/>
      <c r="B86" s="273" t="s">
        <v>246</v>
      </c>
      <c r="C86" s="274" t="s">
        <v>207</v>
      </c>
      <c r="D86" s="302" t="s">
        <v>247</v>
      </c>
      <c r="E86" s="303"/>
      <c r="F86" s="277">
        <v>3.0</v>
      </c>
      <c r="G86" s="278">
        <v>165.6</v>
      </c>
      <c r="H86" s="279"/>
      <c r="I86" s="280"/>
      <c r="J86" s="304"/>
      <c r="K86" s="282"/>
      <c r="L86" s="283"/>
      <c r="M86" s="284"/>
      <c r="N86" s="285"/>
      <c r="O86" s="286"/>
      <c r="P86" s="287"/>
      <c r="Q86" s="288"/>
      <c r="R86" s="289"/>
      <c r="S86" s="290"/>
      <c r="T86" s="291"/>
      <c r="U86" s="307"/>
      <c r="V86" s="309"/>
      <c r="W86" s="293"/>
      <c r="X86" s="294">
        <f t="shared" si="32"/>
        <v>0</v>
      </c>
      <c r="Y86" s="294">
        <f t="shared" si="33"/>
        <v>0</v>
      </c>
      <c r="Z86" s="295">
        <f t="shared" si="34"/>
        <v>0</v>
      </c>
      <c r="AA86" s="271"/>
      <c r="AB86" s="296">
        <v>3.5</v>
      </c>
      <c r="AC86" s="297">
        <f t="shared" si="35"/>
        <v>0</v>
      </c>
      <c r="AD86" s="295">
        <f t="shared" si="36"/>
        <v>0</v>
      </c>
      <c r="AE86" s="298"/>
      <c r="AF86" s="299"/>
      <c r="AG86" s="299"/>
      <c r="AH86" s="299"/>
      <c r="AI86" s="299">
        <f>2*X86</f>
        <v>0</v>
      </c>
      <c r="AJ86" s="299">
        <f>1*X86</f>
        <v>0</v>
      </c>
      <c r="AK86" s="299"/>
      <c r="AL86" s="299"/>
      <c r="AM86" s="299"/>
      <c r="AN86" s="299"/>
      <c r="AO86" s="299"/>
      <c r="AP86" s="299"/>
      <c r="AQ86" s="299"/>
      <c r="AR86" s="299"/>
      <c r="AS86" s="299"/>
      <c r="AT86" s="299"/>
      <c r="AU86" s="299"/>
      <c r="AV86" s="301"/>
      <c r="AW86" s="299"/>
      <c r="AX86" s="299"/>
      <c r="AY86" s="299"/>
      <c r="AZ86" s="299"/>
      <c r="BA86" s="299">
        <f>5*X86</f>
        <v>0</v>
      </c>
      <c r="BB86" s="299"/>
      <c r="BC86" s="299">
        <f>2*X86</f>
        <v>0</v>
      </c>
      <c r="BD86" s="299"/>
      <c r="BE86" s="299"/>
      <c r="BF86" s="299"/>
      <c r="BG86" s="299"/>
      <c r="BH86" s="299"/>
      <c r="BI86" s="299"/>
      <c r="BJ86" s="299"/>
      <c r="BK86" s="301"/>
      <c r="BL86" s="299"/>
      <c r="BM86" s="305"/>
      <c r="BN86" s="305"/>
      <c r="BO86" s="305"/>
      <c r="BP86" s="299">
        <f>3*X86</f>
        <v>0</v>
      </c>
      <c r="BQ86" s="305"/>
      <c r="BR86" s="305"/>
      <c r="BS86" s="126"/>
      <c r="BT86" s="126"/>
    </row>
    <row r="87" ht="30.0" customHeight="1">
      <c r="A87" s="127"/>
      <c r="B87" s="273" t="s">
        <v>248</v>
      </c>
      <c r="C87" s="274" t="s">
        <v>207</v>
      </c>
      <c r="D87" s="302" t="s">
        <v>249</v>
      </c>
      <c r="E87" s="303"/>
      <c r="F87" s="277">
        <v>30.0</v>
      </c>
      <c r="G87" s="278">
        <v>109.8</v>
      </c>
      <c r="H87" s="279"/>
      <c r="I87" s="280"/>
      <c r="J87" s="304"/>
      <c r="K87" s="282"/>
      <c r="L87" s="283"/>
      <c r="M87" s="284"/>
      <c r="N87" s="285"/>
      <c r="O87" s="286"/>
      <c r="P87" s="287"/>
      <c r="Q87" s="288"/>
      <c r="R87" s="289"/>
      <c r="S87" s="290"/>
      <c r="T87" s="291"/>
      <c r="U87" s="307"/>
      <c r="V87" s="309"/>
      <c r="W87" s="293"/>
      <c r="X87" s="294">
        <f t="shared" si="32"/>
        <v>0</v>
      </c>
      <c r="Y87" s="294">
        <f t="shared" si="33"/>
        <v>0</v>
      </c>
      <c r="Z87" s="295">
        <f t="shared" si="34"/>
        <v>0</v>
      </c>
      <c r="AA87" s="234"/>
      <c r="AB87" s="296">
        <v>1.1</v>
      </c>
      <c r="AC87" s="297">
        <f t="shared" si="35"/>
        <v>0</v>
      </c>
      <c r="AD87" s="295">
        <f t="shared" si="36"/>
        <v>0</v>
      </c>
      <c r="AE87" s="298"/>
      <c r="AF87" s="299"/>
      <c r="AG87" s="299"/>
      <c r="AH87" s="299"/>
      <c r="AI87" s="299"/>
      <c r="AJ87" s="299"/>
      <c r="AK87" s="299"/>
      <c r="AL87" s="299"/>
      <c r="AM87" s="299"/>
      <c r="AN87" s="299"/>
      <c r="AO87" s="299"/>
      <c r="AP87" s="299"/>
      <c r="AQ87" s="299"/>
      <c r="AR87" s="299"/>
      <c r="AS87" s="299"/>
      <c r="AT87" s="299"/>
      <c r="AU87" s="299"/>
      <c r="AV87" s="301"/>
      <c r="AW87" s="299"/>
      <c r="AX87" s="299"/>
      <c r="AY87" s="299"/>
      <c r="AZ87" s="299">
        <f>43*X87</f>
        <v>0</v>
      </c>
      <c r="BA87" s="299"/>
      <c r="BB87" s="299">
        <f>19*X87</f>
        <v>0</v>
      </c>
      <c r="BC87" s="299"/>
      <c r="BD87" s="299"/>
      <c r="BE87" s="299"/>
      <c r="BF87" s="299"/>
      <c r="BG87" s="299"/>
      <c r="BH87" s="299"/>
      <c r="BI87" s="299"/>
      <c r="BJ87" s="299"/>
      <c r="BK87" s="301"/>
      <c r="BL87" s="299">
        <f>30*X87</f>
        <v>0</v>
      </c>
      <c r="BM87" s="305"/>
      <c r="BN87" s="305"/>
      <c r="BO87" s="305"/>
      <c r="BP87" s="305"/>
      <c r="BQ87" s="305"/>
      <c r="BR87" s="305"/>
      <c r="BS87" s="126"/>
      <c r="BT87" s="126"/>
    </row>
    <row r="88" ht="30.0" customHeight="1">
      <c r="A88" s="127"/>
      <c r="B88" s="273" t="s">
        <v>250</v>
      </c>
      <c r="C88" s="274" t="s">
        <v>207</v>
      </c>
      <c r="D88" s="302" t="s">
        <v>251</v>
      </c>
      <c r="E88" s="303"/>
      <c r="F88" s="277">
        <v>10.0</v>
      </c>
      <c r="G88" s="278">
        <v>64.9</v>
      </c>
      <c r="H88" s="279"/>
      <c r="I88" s="280"/>
      <c r="J88" s="304"/>
      <c r="K88" s="282"/>
      <c r="L88" s="283"/>
      <c r="M88" s="284"/>
      <c r="N88" s="285"/>
      <c r="O88" s="286"/>
      <c r="P88" s="287"/>
      <c r="Q88" s="288"/>
      <c r="R88" s="289"/>
      <c r="S88" s="290"/>
      <c r="T88" s="291"/>
      <c r="U88" s="307"/>
      <c r="V88" s="309"/>
      <c r="W88" s="293"/>
      <c r="X88" s="294">
        <f t="shared" si="32"/>
        <v>0</v>
      </c>
      <c r="Y88" s="294">
        <f t="shared" si="33"/>
        <v>0</v>
      </c>
      <c r="Z88" s="295">
        <f t="shared" si="34"/>
        <v>0</v>
      </c>
      <c r="AA88" s="249"/>
      <c r="AB88" s="296">
        <v>1.2</v>
      </c>
      <c r="AC88" s="297">
        <f t="shared" si="35"/>
        <v>0</v>
      </c>
      <c r="AD88" s="295">
        <f t="shared" si="36"/>
        <v>0</v>
      </c>
      <c r="AE88" s="298"/>
      <c r="AF88" s="299"/>
      <c r="AG88" s="299"/>
      <c r="AH88" s="299"/>
      <c r="AI88" s="299"/>
      <c r="AJ88" s="299"/>
      <c r="AK88" s="299"/>
      <c r="AL88" s="299"/>
      <c r="AM88" s="299"/>
      <c r="AN88" s="299"/>
      <c r="AO88" s="299"/>
      <c r="AP88" s="299"/>
      <c r="AQ88" s="299"/>
      <c r="AR88" s="299"/>
      <c r="AS88" s="299"/>
      <c r="AT88" s="299"/>
      <c r="AU88" s="299"/>
      <c r="AV88" s="301"/>
      <c r="AW88" s="299"/>
      <c r="AX88" s="299"/>
      <c r="AY88" s="299"/>
      <c r="AZ88" s="299"/>
      <c r="BA88" s="299"/>
      <c r="BB88" s="299">
        <f>23*X88</f>
        <v>0</v>
      </c>
      <c r="BC88" s="299"/>
      <c r="BD88" s="299"/>
      <c r="BE88" s="299"/>
      <c r="BF88" s="299"/>
      <c r="BG88" s="299"/>
      <c r="BH88" s="299"/>
      <c r="BI88" s="299"/>
      <c r="BJ88" s="299"/>
      <c r="BK88" s="301"/>
      <c r="BL88" s="299">
        <f>10*X88</f>
        <v>0</v>
      </c>
      <c r="BM88" s="305"/>
      <c r="BN88" s="305"/>
      <c r="BO88" s="305"/>
      <c r="BP88" s="305"/>
      <c r="BQ88" s="305"/>
      <c r="BR88" s="305"/>
      <c r="BS88" s="126"/>
      <c r="BT88" s="126"/>
    </row>
    <row r="89" ht="30.0" customHeight="1">
      <c r="A89" s="127"/>
      <c r="B89" s="273" t="s">
        <v>252</v>
      </c>
      <c r="C89" s="274" t="s">
        <v>207</v>
      </c>
      <c r="D89" s="302" t="s">
        <v>253</v>
      </c>
      <c r="E89" s="303"/>
      <c r="F89" s="277">
        <v>10.0</v>
      </c>
      <c r="G89" s="278">
        <v>101.0</v>
      </c>
      <c r="H89" s="279"/>
      <c r="I89" s="280"/>
      <c r="J89" s="304"/>
      <c r="K89" s="282"/>
      <c r="L89" s="283"/>
      <c r="M89" s="284"/>
      <c r="N89" s="285"/>
      <c r="O89" s="286"/>
      <c r="P89" s="287"/>
      <c r="Q89" s="288"/>
      <c r="R89" s="289"/>
      <c r="S89" s="290"/>
      <c r="T89" s="291"/>
      <c r="U89" s="307"/>
      <c r="V89" s="309"/>
      <c r="W89" s="293"/>
      <c r="X89" s="294">
        <f t="shared" si="32"/>
        <v>0</v>
      </c>
      <c r="Y89" s="294">
        <f t="shared" si="33"/>
        <v>0</v>
      </c>
      <c r="Z89" s="295">
        <f t="shared" si="34"/>
        <v>0</v>
      </c>
      <c r="AA89" s="249"/>
      <c r="AB89" s="296">
        <v>2.1</v>
      </c>
      <c r="AC89" s="297">
        <f t="shared" si="35"/>
        <v>0</v>
      </c>
      <c r="AD89" s="295">
        <f t="shared" si="36"/>
        <v>0</v>
      </c>
      <c r="AE89" s="298"/>
      <c r="AF89" s="299"/>
      <c r="AG89" s="299"/>
      <c r="AH89" s="299"/>
      <c r="AI89" s="299"/>
      <c r="AJ89" s="299"/>
      <c r="AK89" s="299"/>
      <c r="AL89" s="299"/>
      <c r="AM89" s="299"/>
      <c r="AN89" s="299"/>
      <c r="AO89" s="299"/>
      <c r="AP89" s="299"/>
      <c r="AQ89" s="299"/>
      <c r="AR89" s="299"/>
      <c r="AS89" s="299"/>
      <c r="AT89" s="299"/>
      <c r="AU89" s="299"/>
      <c r="AV89" s="301"/>
      <c r="AW89" s="299"/>
      <c r="AX89" s="299"/>
      <c r="AY89" s="299"/>
      <c r="AZ89" s="299"/>
      <c r="BA89" s="299"/>
      <c r="BB89" s="299">
        <f>19*X89</f>
        <v>0</v>
      </c>
      <c r="BC89" s="299"/>
      <c r="BD89" s="299">
        <f>5*X89</f>
        <v>0</v>
      </c>
      <c r="BE89" s="299"/>
      <c r="BF89" s="299"/>
      <c r="BG89" s="299"/>
      <c r="BH89" s="299"/>
      <c r="BI89" s="299"/>
      <c r="BJ89" s="299"/>
      <c r="BK89" s="301"/>
      <c r="BL89" s="299"/>
      <c r="BM89" s="299">
        <f>10*X89</f>
        <v>0</v>
      </c>
      <c r="BN89" s="305"/>
      <c r="BO89" s="305"/>
      <c r="BP89" s="305"/>
      <c r="BQ89" s="305"/>
      <c r="BR89" s="305"/>
      <c r="BS89" s="126"/>
      <c r="BT89" s="126"/>
    </row>
    <row r="90" ht="30.0" customHeight="1">
      <c r="A90" s="127"/>
      <c r="B90" s="273" t="s">
        <v>254</v>
      </c>
      <c r="C90" s="274" t="s">
        <v>207</v>
      </c>
      <c r="D90" s="302" t="s">
        <v>255</v>
      </c>
      <c r="E90" s="263" t="s">
        <v>256</v>
      </c>
      <c r="F90" s="277">
        <v>5.0</v>
      </c>
      <c r="G90" s="278">
        <v>29.1</v>
      </c>
      <c r="H90" s="279"/>
      <c r="I90" s="280"/>
      <c r="J90" s="304"/>
      <c r="K90" s="282"/>
      <c r="L90" s="283"/>
      <c r="M90" s="284"/>
      <c r="N90" s="285"/>
      <c r="O90" s="286"/>
      <c r="P90" s="287"/>
      <c r="Q90" s="288"/>
      <c r="R90" s="289"/>
      <c r="S90" s="290"/>
      <c r="T90" s="291"/>
      <c r="U90" s="307"/>
      <c r="V90" s="309"/>
      <c r="W90" s="380"/>
      <c r="X90" s="294">
        <f t="shared" si="32"/>
        <v>0</v>
      </c>
      <c r="Y90" s="294">
        <f t="shared" si="33"/>
        <v>0</v>
      </c>
      <c r="Z90" s="295">
        <f t="shared" si="34"/>
        <v>0</v>
      </c>
      <c r="AA90" s="249"/>
      <c r="AB90" s="381">
        <v>0.4</v>
      </c>
      <c r="AC90" s="297">
        <f t="shared" si="35"/>
        <v>0</v>
      </c>
      <c r="AD90" s="295">
        <f t="shared" si="36"/>
        <v>0</v>
      </c>
      <c r="AE90" s="298"/>
      <c r="AF90" s="299"/>
      <c r="AG90" s="299"/>
      <c r="AH90" s="299"/>
      <c r="AI90" s="299"/>
      <c r="AJ90" s="299"/>
      <c r="AK90" s="299"/>
      <c r="AL90" s="299"/>
      <c r="AM90" s="299"/>
      <c r="AN90" s="299"/>
      <c r="AO90" s="299"/>
      <c r="AP90" s="299"/>
      <c r="AQ90" s="299"/>
      <c r="AR90" s="299"/>
      <c r="AS90" s="299"/>
      <c r="AT90" s="299"/>
      <c r="AU90" s="299"/>
      <c r="AV90" s="301"/>
      <c r="AW90" s="299"/>
      <c r="AX90" s="299"/>
      <c r="AY90" s="299"/>
      <c r="AZ90" s="299">
        <f>3*X90</f>
        <v>0</v>
      </c>
      <c r="BA90" s="299"/>
      <c r="BB90" s="299">
        <f>7*X90</f>
        <v>0</v>
      </c>
      <c r="BC90" s="299"/>
      <c r="BD90" s="299"/>
      <c r="BE90" s="299"/>
      <c r="BF90" s="299"/>
      <c r="BG90" s="299"/>
      <c r="BH90" s="299"/>
      <c r="BI90" s="299"/>
      <c r="BJ90" s="299"/>
      <c r="BK90" s="301"/>
      <c r="BL90" s="299">
        <f>5*X90</f>
        <v>0</v>
      </c>
      <c r="BM90" s="305"/>
      <c r="BN90" s="305"/>
      <c r="BO90" s="305"/>
      <c r="BP90" s="305"/>
      <c r="BQ90" s="305"/>
      <c r="BR90" s="305"/>
      <c r="BS90" s="126"/>
      <c r="BT90" s="126"/>
    </row>
    <row r="91" ht="30.0" customHeight="1">
      <c r="A91" s="127"/>
      <c r="B91" s="273" t="s">
        <v>257</v>
      </c>
      <c r="C91" s="274" t="s">
        <v>207</v>
      </c>
      <c r="D91" s="302" t="s">
        <v>258</v>
      </c>
      <c r="E91" s="63" t="s">
        <v>259</v>
      </c>
      <c r="F91" s="277">
        <v>10.0</v>
      </c>
      <c r="G91" s="278">
        <v>242.1</v>
      </c>
      <c r="H91" s="279"/>
      <c r="I91" s="280"/>
      <c r="J91" s="304"/>
      <c r="K91" s="282"/>
      <c r="L91" s="283"/>
      <c r="M91" s="284"/>
      <c r="N91" s="285"/>
      <c r="O91" s="286"/>
      <c r="P91" s="287"/>
      <c r="Q91" s="288"/>
      <c r="R91" s="289"/>
      <c r="S91" s="290"/>
      <c r="T91" s="291"/>
      <c r="U91" s="307"/>
      <c r="V91" s="309"/>
      <c r="W91" s="380"/>
      <c r="X91" s="294">
        <f t="shared" si="32"/>
        <v>0</v>
      </c>
      <c r="Y91" s="294">
        <f t="shared" si="33"/>
        <v>0</v>
      </c>
      <c r="Z91" s="295">
        <f t="shared" si="34"/>
        <v>0</v>
      </c>
      <c r="AA91" s="249"/>
      <c r="AB91" s="381">
        <v>4.7</v>
      </c>
      <c r="AC91" s="297">
        <f t="shared" si="35"/>
        <v>0</v>
      </c>
      <c r="AD91" s="295">
        <f t="shared" si="36"/>
        <v>0</v>
      </c>
      <c r="AE91" s="298"/>
      <c r="AF91" s="299"/>
      <c r="AG91" s="299"/>
      <c r="AH91" s="299"/>
      <c r="AI91" s="299">
        <f>2*X91</f>
        <v>0</v>
      </c>
      <c r="AJ91" s="299">
        <f>3*X91</f>
        <v>0</v>
      </c>
      <c r="AK91" s="299">
        <f>3*X91</f>
        <v>0</v>
      </c>
      <c r="AL91" s="299">
        <f>2*X91</f>
        <v>0</v>
      </c>
      <c r="AM91" s="299"/>
      <c r="AN91" s="299"/>
      <c r="AO91" s="299"/>
      <c r="AP91" s="299"/>
      <c r="AQ91" s="299"/>
      <c r="AR91" s="299"/>
      <c r="AS91" s="299"/>
      <c r="AT91" s="299"/>
      <c r="AU91" s="299"/>
      <c r="AV91" s="301"/>
      <c r="AW91" s="299"/>
      <c r="AX91" s="299"/>
      <c r="AY91" s="299"/>
      <c r="AZ91" s="299"/>
      <c r="BA91" s="299"/>
      <c r="BB91" s="299">
        <f>9*X91</f>
        <v>0</v>
      </c>
      <c r="BC91" s="299"/>
      <c r="BD91" s="299">
        <f t="shared" ref="BD91:BD92" si="42">1*X91</f>
        <v>0</v>
      </c>
      <c r="BE91" s="299"/>
      <c r="BF91" s="299"/>
      <c r="BG91" s="299"/>
      <c r="BH91" s="299"/>
      <c r="BI91" s="299"/>
      <c r="BJ91" s="299"/>
      <c r="BK91" s="301"/>
      <c r="BL91" s="299"/>
      <c r="BM91" s="305"/>
      <c r="BN91" s="299">
        <f>10*X91</f>
        <v>0</v>
      </c>
      <c r="BO91" s="305"/>
      <c r="BP91" s="305"/>
      <c r="BQ91" s="305"/>
      <c r="BR91" s="305"/>
      <c r="BS91" s="126"/>
      <c r="BT91" s="126"/>
    </row>
    <row r="92" ht="30.0" customHeight="1">
      <c r="A92" s="127"/>
      <c r="B92" s="273" t="s">
        <v>260</v>
      </c>
      <c r="C92" s="274" t="s">
        <v>207</v>
      </c>
      <c r="D92" s="302" t="s">
        <v>261</v>
      </c>
      <c r="E92" s="263" t="s">
        <v>262</v>
      </c>
      <c r="F92" s="277">
        <v>5.0</v>
      </c>
      <c r="G92" s="278">
        <v>145.5</v>
      </c>
      <c r="H92" s="279"/>
      <c r="I92" s="280"/>
      <c r="J92" s="304"/>
      <c r="K92" s="282"/>
      <c r="L92" s="283"/>
      <c r="M92" s="284"/>
      <c r="N92" s="285"/>
      <c r="O92" s="286"/>
      <c r="P92" s="287"/>
      <c r="Q92" s="288"/>
      <c r="R92" s="289"/>
      <c r="S92" s="290"/>
      <c r="T92" s="291"/>
      <c r="U92" s="307"/>
      <c r="V92" s="309"/>
      <c r="W92" s="380"/>
      <c r="X92" s="294">
        <f t="shared" si="32"/>
        <v>0</v>
      </c>
      <c r="Y92" s="294">
        <f t="shared" si="33"/>
        <v>0</v>
      </c>
      <c r="Z92" s="295">
        <f t="shared" si="34"/>
        <v>0</v>
      </c>
      <c r="AA92" s="249"/>
      <c r="AB92" s="381">
        <v>3.0</v>
      </c>
      <c r="AC92" s="297">
        <f t="shared" si="35"/>
        <v>0</v>
      </c>
      <c r="AD92" s="295">
        <f t="shared" si="36"/>
        <v>0</v>
      </c>
      <c r="AE92" s="298"/>
      <c r="AF92" s="299"/>
      <c r="AG92" s="299"/>
      <c r="AH92" s="299"/>
      <c r="AI92" s="299"/>
      <c r="AJ92" s="299"/>
      <c r="AK92" s="299">
        <f>2*X92</f>
        <v>0</v>
      </c>
      <c r="AL92" s="299"/>
      <c r="AM92" s="299">
        <f>3*X92</f>
        <v>0</v>
      </c>
      <c r="AN92" s="299"/>
      <c r="AO92" s="299"/>
      <c r="AP92" s="299"/>
      <c r="AQ92" s="299"/>
      <c r="AR92" s="299"/>
      <c r="AS92" s="299"/>
      <c r="AT92" s="299"/>
      <c r="AU92" s="299"/>
      <c r="AV92" s="301"/>
      <c r="AW92" s="299"/>
      <c r="AX92" s="299"/>
      <c r="AY92" s="299"/>
      <c r="AZ92" s="299"/>
      <c r="BA92" s="299"/>
      <c r="BB92" s="299">
        <f>3*X92</f>
        <v>0</v>
      </c>
      <c r="BC92" s="299"/>
      <c r="BD92" s="299">
        <f t="shared" si="42"/>
        <v>0</v>
      </c>
      <c r="BE92" s="299"/>
      <c r="BF92" s="299"/>
      <c r="BG92" s="299"/>
      <c r="BH92" s="299">
        <f>1*X92</f>
        <v>0</v>
      </c>
      <c r="BI92" s="299"/>
      <c r="BJ92" s="299"/>
      <c r="BK92" s="301"/>
      <c r="BL92" s="299"/>
      <c r="BM92" s="305"/>
      <c r="BN92" s="305"/>
      <c r="BO92" s="299">
        <f>5*X92</f>
        <v>0</v>
      </c>
      <c r="BP92" s="305"/>
      <c r="BQ92" s="305"/>
      <c r="BR92" s="305"/>
      <c r="BS92" s="126"/>
      <c r="BT92" s="126"/>
    </row>
    <row r="93" ht="36.0" customHeight="1">
      <c r="A93" s="127"/>
      <c r="B93" s="273" t="s">
        <v>263</v>
      </c>
      <c r="C93" s="274" t="s">
        <v>207</v>
      </c>
      <c r="D93" s="302" t="s">
        <v>264</v>
      </c>
      <c r="E93" s="263" t="s">
        <v>265</v>
      </c>
      <c r="F93" s="277">
        <v>10.0</v>
      </c>
      <c r="G93" s="278">
        <v>180.3</v>
      </c>
      <c r="H93" s="279"/>
      <c r="I93" s="280"/>
      <c r="J93" s="304"/>
      <c r="K93" s="282"/>
      <c r="L93" s="283"/>
      <c r="M93" s="284"/>
      <c r="N93" s="285"/>
      <c r="O93" s="286"/>
      <c r="P93" s="287"/>
      <c r="Q93" s="288"/>
      <c r="R93" s="289"/>
      <c r="S93" s="290"/>
      <c r="T93" s="291"/>
      <c r="U93" s="307"/>
      <c r="V93" s="309"/>
      <c r="W93" s="380"/>
      <c r="X93" s="294">
        <f t="shared" si="32"/>
        <v>0</v>
      </c>
      <c r="Y93" s="294">
        <f t="shared" si="33"/>
        <v>0</v>
      </c>
      <c r="Z93" s="295">
        <f t="shared" si="34"/>
        <v>0</v>
      </c>
      <c r="AA93" s="249"/>
      <c r="AB93" s="381">
        <v>3.6</v>
      </c>
      <c r="AC93" s="297">
        <f t="shared" si="35"/>
        <v>0</v>
      </c>
      <c r="AD93" s="295">
        <f t="shared" si="36"/>
        <v>0</v>
      </c>
      <c r="AE93" s="298"/>
      <c r="AF93" s="299"/>
      <c r="AG93" s="299"/>
      <c r="AH93" s="299"/>
      <c r="AI93" s="299"/>
      <c r="AJ93" s="299"/>
      <c r="AK93" s="299"/>
      <c r="AL93" s="299"/>
      <c r="AM93" s="299"/>
      <c r="AN93" s="299"/>
      <c r="AO93" s="299"/>
      <c r="AP93" s="299"/>
      <c r="AQ93" s="299"/>
      <c r="AR93" s="299"/>
      <c r="AS93" s="299"/>
      <c r="AT93" s="299"/>
      <c r="AU93" s="299"/>
      <c r="AV93" s="301"/>
      <c r="AW93" s="299"/>
      <c r="AX93" s="299"/>
      <c r="AY93" s="299"/>
      <c r="AZ93" s="299">
        <f>5*X93</f>
        <v>0</v>
      </c>
      <c r="BA93" s="299"/>
      <c r="BB93" s="299">
        <f>33*X93</f>
        <v>0</v>
      </c>
      <c r="BC93" s="299"/>
      <c r="BD93" s="299">
        <f>2*X93</f>
        <v>0</v>
      </c>
      <c r="BE93" s="299"/>
      <c r="BF93" s="299"/>
      <c r="BG93" s="299"/>
      <c r="BH93" s="299"/>
      <c r="BI93" s="299"/>
      <c r="BJ93" s="299"/>
      <c r="BK93" s="301"/>
      <c r="BL93" s="299"/>
      <c r="BM93" s="305"/>
      <c r="BN93" s="299">
        <f>10*X93</f>
        <v>0</v>
      </c>
      <c r="BO93" s="305"/>
      <c r="BP93" s="305"/>
      <c r="BQ93" s="305"/>
      <c r="BR93" s="305"/>
      <c r="BS93" s="126"/>
      <c r="BT93" s="126"/>
    </row>
    <row r="94" ht="30.0" customHeight="1">
      <c r="A94" s="127"/>
      <c r="B94" s="273" t="s">
        <v>266</v>
      </c>
      <c r="C94" s="274" t="s">
        <v>207</v>
      </c>
      <c r="D94" s="302" t="s">
        <v>267</v>
      </c>
      <c r="E94" s="263" t="s">
        <v>268</v>
      </c>
      <c r="F94" s="277">
        <v>6.0</v>
      </c>
      <c r="G94" s="382">
        <v>164.0</v>
      </c>
      <c r="H94" s="279"/>
      <c r="I94" s="280"/>
      <c r="J94" s="304"/>
      <c r="K94" s="282"/>
      <c r="L94" s="283"/>
      <c r="M94" s="284"/>
      <c r="N94" s="285"/>
      <c r="O94" s="286"/>
      <c r="P94" s="287"/>
      <c r="Q94" s="288"/>
      <c r="R94" s="289"/>
      <c r="S94" s="290"/>
      <c r="T94" s="291"/>
      <c r="U94" s="307"/>
      <c r="V94" s="309"/>
      <c r="W94" s="293"/>
      <c r="X94" s="294">
        <f t="shared" si="32"/>
        <v>0</v>
      </c>
      <c r="Y94" s="294">
        <f t="shared" si="33"/>
        <v>0</v>
      </c>
      <c r="Z94" s="295">
        <f t="shared" si="34"/>
        <v>0</v>
      </c>
      <c r="AA94" s="249"/>
      <c r="AB94" s="296">
        <v>3.3</v>
      </c>
      <c r="AC94" s="297">
        <f t="shared" si="35"/>
        <v>0</v>
      </c>
      <c r="AD94" s="295">
        <f t="shared" si="36"/>
        <v>0</v>
      </c>
      <c r="AE94" s="298"/>
      <c r="AF94" s="299"/>
      <c r="AG94" s="299"/>
      <c r="AH94" s="299">
        <f>3*X94</f>
        <v>0</v>
      </c>
      <c r="AI94" s="299">
        <f>3*X94</f>
        <v>0</v>
      </c>
      <c r="AJ94" s="299"/>
      <c r="AK94" s="299"/>
      <c r="AL94" s="299"/>
      <c r="AM94" s="299"/>
      <c r="AN94" s="299"/>
      <c r="AO94" s="299"/>
      <c r="AP94" s="299"/>
      <c r="AQ94" s="299"/>
      <c r="AR94" s="299"/>
      <c r="AS94" s="299"/>
      <c r="AT94" s="299"/>
      <c r="AU94" s="299"/>
      <c r="AV94" s="301"/>
      <c r="AW94" s="299"/>
      <c r="AX94" s="299"/>
      <c r="AY94" s="299"/>
      <c r="AZ94" s="299"/>
      <c r="BA94" s="299"/>
      <c r="BB94" s="299">
        <f>8*X94</f>
        <v>0</v>
      </c>
      <c r="BC94" s="299"/>
      <c r="BD94" s="299">
        <f>17*X94</f>
        <v>0</v>
      </c>
      <c r="BE94" s="299"/>
      <c r="BF94" s="299"/>
      <c r="BG94" s="299"/>
      <c r="BH94" s="299"/>
      <c r="BI94" s="299"/>
      <c r="BJ94" s="299"/>
      <c r="BK94" s="301"/>
      <c r="BL94" s="299"/>
      <c r="BM94" s="305"/>
      <c r="BN94" s="305"/>
      <c r="BO94" s="299">
        <f>6*X94</f>
        <v>0</v>
      </c>
      <c r="BP94" s="305"/>
      <c r="BQ94" s="305"/>
      <c r="BR94" s="305"/>
      <c r="BS94" s="126"/>
      <c r="BT94" s="126"/>
    </row>
    <row r="95" ht="27.0" customHeight="1">
      <c r="A95" s="127"/>
      <c r="B95" s="273" t="s">
        <v>269</v>
      </c>
      <c r="C95" s="274" t="s">
        <v>207</v>
      </c>
      <c r="D95" s="302" t="s">
        <v>270</v>
      </c>
      <c r="E95" s="263" t="s">
        <v>271</v>
      </c>
      <c r="F95" s="277">
        <v>3.0</v>
      </c>
      <c r="G95" s="382">
        <v>111.1</v>
      </c>
      <c r="H95" s="279"/>
      <c r="I95" s="280"/>
      <c r="J95" s="304"/>
      <c r="K95" s="282"/>
      <c r="L95" s="283"/>
      <c r="M95" s="284"/>
      <c r="N95" s="285"/>
      <c r="O95" s="286"/>
      <c r="P95" s="287"/>
      <c r="Q95" s="288"/>
      <c r="R95" s="289"/>
      <c r="S95" s="290"/>
      <c r="T95" s="291"/>
      <c r="U95" s="307"/>
      <c r="V95" s="309"/>
      <c r="W95" s="293"/>
      <c r="X95" s="294">
        <f t="shared" si="32"/>
        <v>0</v>
      </c>
      <c r="Y95" s="294">
        <f t="shared" si="33"/>
        <v>0</v>
      </c>
      <c r="Z95" s="295">
        <f t="shared" si="34"/>
        <v>0</v>
      </c>
      <c r="AA95" s="249"/>
      <c r="AB95" s="296">
        <v>2.3</v>
      </c>
      <c r="AC95" s="297">
        <f t="shared" si="35"/>
        <v>0</v>
      </c>
      <c r="AD95" s="295">
        <f t="shared" si="36"/>
        <v>0</v>
      </c>
      <c r="AE95" s="298"/>
      <c r="AF95" s="299"/>
      <c r="AG95" s="299"/>
      <c r="AH95" s="299">
        <f t="shared" ref="AH95:AH96" si="43">1*X95</f>
        <v>0</v>
      </c>
      <c r="AI95" s="299">
        <f>2*X95</f>
        <v>0</v>
      </c>
      <c r="AJ95" s="299"/>
      <c r="AK95" s="299"/>
      <c r="AL95" s="299"/>
      <c r="AM95" s="299"/>
      <c r="AN95" s="299"/>
      <c r="AO95" s="299"/>
      <c r="AP95" s="299"/>
      <c r="AQ95" s="299"/>
      <c r="AR95" s="299"/>
      <c r="AS95" s="299"/>
      <c r="AT95" s="299"/>
      <c r="AU95" s="299"/>
      <c r="AV95" s="301"/>
      <c r="AW95" s="299"/>
      <c r="AX95" s="299"/>
      <c r="AY95" s="299"/>
      <c r="AZ95" s="299"/>
      <c r="BA95" s="299"/>
      <c r="BB95" s="299">
        <f>1*X95</f>
        <v>0</v>
      </c>
      <c r="BC95" s="299"/>
      <c r="BD95" s="299">
        <f>8*X95</f>
        <v>0</v>
      </c>
      <c r="BE95" s="299"/>
      <c r="BF95" s="299">
        <f>3*X95</f>
        <v>0</v>
      </c>
      <c r="BG95" s="299"/>
      <c r="BH95" s="299"/>
      <c r="BI95" s="299"/>
      <c r="BJ95" s="299"/>
      <c r="BK95" s="301"/>
      <c r="BL95" s="299"/>
      <c r="BM95" s="305"/>
      <c r="BN95" s="305"/>
      <c r="BO95" s="305"/>
      <c r="BP95" s="299">
        <f>3*X95</f>
        <v>0</v>
      </c>
      <c r="BQ95" s="305"/>
      <c r="BR95" s="305"/>
      <c r="BS95" s="126"/>
      <c r="BT95" s="126"/>
    </row>
    <row r="96" ht="30.0" customHeight="1">
      <c r="A96" s="127"/>
      <c r="B96" s="273" t="s">
        <v>272</v>
      </c>
      <c r="C96" s="274" t="s">
        <v>207</v>
      </c>
      <c r="D96" s="302" t="s">
        <v>273</v>
      </c>
      <c r="E96" s="263" t="s">
        <v>274</v>
      </c>
      <c r="F96" s="277">
        <v>1.0</v>
      </c>
      <c r="G96" s="382">
        <v>46.2</v>
      </c>
      <c r="H96" s="279"/>
      <c r="I96" s="280"/>
      <c r="J96" s="304"/>
      <c r="K96" s="282"/>
      <c r="L96" s="283"/>
      <c r="M96" s="284"/>
      <c r="N96" s="285"/>
      <c r="O96" s="286"/>
      <c r="P96" s="287"/>
      <c r="Q96" s="288"/>
      <c r="R96" s="289"/>
      <c r="S96" s="290"/>
      <c r="T96" s="291"/>
      <c r="U96" s="307"/>
      <c r="V96" s="309"/>
      <c r="W96" s="293"/>
      <c r="X96" s="294">
        <f t="shared" si="32"/>
        <v>0</v>
      </c>
      <c r="Y96" s="294">
        <f t="shared" si="33"/>
        <v>0</v>
      </c>
      <c r="Z96" s="295">
        <f t="shared" si="34"/>
        <v>0</v>
      </c>
      <c r="AA96" s="249"/>
      <c r="AB96" s="296">
        <v>1.0</v>
      </c>
      <c r="AC96" s="297">
        <f t="shared" si="35"/>
        <v>0</v>
      </c>
      <c r="AD96" s="295">
        <f t="shared" si="36"/>
        <v>0</v>
      </c>
      <c r="AE96" s="298"/>
      <c r="AF96" s="299"/>
      <c r="AG96" s="299"/>
      <c r="AH96" s="299">
        <f t="shared" si="43"/>
        <v>0</v>
      </c>
      <c r="AI96" s="299"/>
      <c r="AJ96" s="299"/>
      <c r="AK96" s="299"/>
      <c r="AL96" s="299"/>
      <c r="AM96" s="299"/>
      <c r="AN96" s="299"/>
      <c r="AO96" s="299"/>
      <c r="AP96" s="299"/>
      <c r="AQ96" s="299"/>
      <c r="AR96" s="299"/>
      <c r="AS96" s="299"/>
      <c r="AT96" s="299"/>
      <c r="AU96" s="299"/>
      <c r="AV96" s="301"/>
      <c r="AW96" s="299"/>
      <c r="AX96" s="299"/>
      <c r="AY96" s="299"/>
      <c r="AZ96" s="299"/>
      <c r="BA96" s="299"/>
      <c r="BB96" s="299">
        <f>5*X96</f>
        <v>0</v>
      </c>
      <c r="BC96" s="299"/>
      <c r="BD96" s="299">
        <f>1*X96</f>
        <v>0</v>
      </c>
      <c r="BE96" s="299"/>
      <c r="BF96" s="299"/>
      <c r="BG96" s="299"/>
      <c r="BH96" s="299"/>
      <c r="BI96" s="299"/>
      <c r="BJ96" s="299"/>
      <c r="BK96" s="301"/>
      <c r="BL96" s="299"/>
      <c r="BM96" s="305"/>
      <c r="BN96" s="305"/>
      <c r="BO96" s="305"/>
      <c r="BP96" s="299">
        <f>1*X96</f>
        <v>0</v>
      </c>
      <c r="BQ96" s="305"/>
      <c r="BR96" s="305"/>
      <c r="BS96" s="126"/>
      <c r="BT96" s="126"/>
    </row>
    <row r="97" ht="30.0" customHeight="1">
      <c r="A97" s="127"/>
      <c r="B97" s="273" t="s">
        <v>275</v>
      </c>
      <c r="C97" s="274" t="s">
        <v>207</v>
      </c>
      <c r="D97" s="306" t="s">
        <v>276</v>
      </c>
      <c r="E97" s="263" t="s">
        <v>277</v>
      </c>
      <c r="F97" s="277">
        <v>10.0</v>
      </c>
      <c r="G97" s="382">
        <v>89.6</v>
      </c>
      <c r="H97" s="279"/>
      <c r="I97" s="280"/>
      <c r="J97" s="304"/>
      <c r="K97" s="282"/>
      <c r="L97" s="283"/>
      <c r="M97" s="284"/>
      <c r="N97" s="285"/>
      <c r="O97" s="286"/>
      <c r="P97" s="287"/>
      <c r="Q97" s="288"/>
      <c r="R97" s="289"/>
      <c r="S97" s="290"/>
      <c r="T97" s="291"/>
      <c r="U97" s="307"/>
      <c r="V97" s="309"/>
      <c r="W97" s="293"/>
      <c r="X97" s="294">
        <f t="shared" si="32"/>
        <v>0</v>
      </c>
      <c r="Y97" s="294">
        <f t="shared" si="33"/>
        <v>0</v>
      </c>
      <c r="Z97" s="295">
        <f t="shared" si="34"/>
        <v>0</v>
      </c>
      <c r="AA97" s="249"/>
      <c r="AB97" s="296">
        <v>1.3</v>
      </c>
      <c r="AC97" s="297">
        <f t="shared" si="35"/>
        <v>0</v>
      </c>
      <c r="AD97" s="295">
        <f t="shared" si="36"/>
        <v>0</v>
      </c>
      <c r="AE97" s="298"/>
      <c r="AF97" s="299"/>
      <c r="AG97" s="299">
        <f>1*X97</f>
        <v>0</v>
      </c>
      <c r="AH97" s="299">
        <f>8*X97</f>
        <v>0</v>
      </c>
      <c r="AI97" s="299">
        <f>1*X97</f>
        <v>0</v>
      </c>
      <c r="AJ97" s="299"/>
      <c r="AK97" s="299"/>
      <c r="AL97" s="299"/>
      <c r="AM97" s="299"/>
      <c r="AN97" s="299"/>
      <c r="AO97" s="299"/>
      <c r="AP97" s="299"/>
      <c r="AQ97" s="299"/>
      <c r="AR97" s="299"/>
      <c r="AS97" s="299"/>
      <c r="AT97" s="299"/>
      <c r="AU97" s="299"/>
      <c r="AV97" s="301"/>
      <c r="AW97" s="299"/>
      <c r="AX97" s="299"/>
      <c r="AY97" s="299"/>
      <c r="AZ97" s="299"/>
      <c r="BA97" s="299"/>
      <c r="BB97" s="299"/>
      <c r="BC97" s="299"/>
      <c r="BD97" s="299"/>
      <c r="BE97" s="299"/>
      <c r="BF97" s="299"/>
      <c r="BG97" s="299"/>
      <c r="BH97" s="299"/>
      <c r="BI97" s="299"/>
      <c r="BJ97" s="299"/>
      <c r="BK97" s="301"/>
      <c r="BL97" s="299"/>
      <c r="BM97" s="299">
        <f>10*X97</f>
        <v>0</v>
      </c>
      <c r="BN97" s="305"/>
      <c r="BO97" s="305"/>
      <c r="BP97" s="305"/>
      <c r="BQ97" s="305"/>
      <c r="BR97" s="305"/>
      <c r="BS97" s="126"/>
      <c r="BT97" s="126"/>
    </row>
    <row r="98" ht="30.0" customHeight="1">
      <c r="A98" s="127"/>
      <c r="B98" s="273" t="s">
        <v>278</v>
      </c>
      <c r="C98" s="274" t="s">
        <v>207</v>
      </c>
      <c r="D98" s="302" t="s">
        <v>279</v>
      </c>
      <c r="E98" s="263" t="s">
        <v>280</v>
      </c>
      <c r="F98" s="277">
        <v>10.0</v>
      </c>
      <c r="G98" s="382">
        <v>174.6</v>
      </c>
      <c r="H98" s="279"/>
      <c r="I98" s="280"/>
      <c r="J98" s="304"/>
      <c r="K98" s="282"/>
      <c r="L98" s="283"/>
      <c r="M98" s="284"/>
      <c r="N98" s="285"/>
      <c r="O98" s="286"/>
      <c r="P98" s="287"/>
      <c r="Q98" s="288"/>
      <c r="R98" s="289"/>
      <c r="S98" s="290"/>
      <c r="T98" s="291"/>
      <c r="U98" s="307"/>
      <c r="V98" s="309"/>
      <c r="W98" s="293"/>
      <c r="X98" s="294">
        <f t="shared" si="32"/>
        <v>0</v>
      </c>
      <c r="Y98" s="294">
        <f t="shared" si="33"/>
        <v>0</v>
      </c>
      <c r="Z98" s="295">
        <f t="shared" si="34"/>
        <v>0</v>
      </c>
      <c r="AA98" s="249"/>
      <c r="AB98" s="296">
        <v>3.2</v>
      </c>
      <c r="AC98" s="297">
        <f t="shared" si="35"/>
        <v>0</v>
      </c>
      <c r="AD98" s="295">
        <f t="shared" si="36"/>
        <v>0</v>
      </c>
      <c r="AE98" s="298"/>
      <c r="AF98" s="299"/>
      <c r="AG98" s="299"/>
      <c r="AH98" s="299">
        <f>6*X98</f>
        <v>0</v>
      </c>
      <c r="AI98" s="299">
        <f>4*X98</f>
        <v>0</v>
      </c>
      <c r="AJ98" s="299"/>
      <c r="AK98" s="299"/>
      <c r="AL98" s="299"/>
      <c r="AM98" s="299"/>
      <c r="AN98" s="299"/>
      <c r="AO98" s="299"/>
      <c r="AP98" s="299"/>
      <c r="AQ98" s="299"/>
      <c r="AR98" s="299"/>
      <c r="AS98" s="299"/>
      <c r="AT98" s="299"/>
      <c r="AU98" s="299"/>
      <c r="AV98" s="301"/>
      <c r="AW98" s="299"/>
      <c r="AX98" s="299"/>
      <c r="AY98" s="299"/>
      <c r="AZ98" s="299"/>
      <c r="BA98" s="299"/>
      <c r="BB98" s="299">
        <f>2*X98</f>
        <v>0</v>
      </c>
      <c r="BC98" s="299"/>
      <c r="BD98" s="299">
        <f>8*X98</f>
        <v>0</v>
      </c>
      <c r="BE98" s="299"/>
      <c r="BF98" s="299"/>
      <c r="BG98" s="299"/>
      <c r="BH98" s="299"/>
      <c r="BI98" s="299"/>
      <c r="BJ98" s="299"/>
      <c r="BK98" s="301"/>
      <c r="BL98" s="299"/>
      <c r="BM98" s="305"/>
      <c r="BN98" s="305"/>
      <c r="BO98" s="299">
        <f>10*X98</f>
        <v>0</v>
      </c>
      <c r="BP98" s="305"/>
      <c r="BQ98" s="305"/>
      <c r="BR98" s="305"/>
      <c r="BS98" s="126"/>
      <c r="BT98" s="126"/>
    </row>
    <row r="99" ht="30.0" customHeight="1">
      <c r="A99" s="127"/>
      <c r="B99" s="273" t="s">
        <v>281</v>
      </c>
      <c r="C99" s="274" t="s">
        <v>207</v>
      </c>
      <c r="D99" s="302" t="s">
        <v>282</v>
      </c>
      <c r="E99" s="263" t="s">
        <v>283</v>
      </c>
      <c r="F99" s="277">
        <v>3.0</v>
      </c>
      <c r="G99" s="382">
        <v>117.5</v>
      </c>
      <c r="H99" s="279"/>
      <c r="I99" s="280"/>
      <c r="J99" s="304"/>
      <c r="K99" s="282"/>
      <c r="L99" s="283"/>
      <c r="M99" s="284"/>
      <c r="N99" s="285"/>
      <c r="O99" s="286"/>
      <c r="P99" s="287"/>
      <c r="Q99" s="288"/>
      <c r="R99" s="289"/>
      <c r="S99" s="290"/>
      <c r="T99" s="291"/>
      <c r="U99" s="307"/>
      <c r="V99" s="309"/>
      <c r="W99" s="293"/>
      <c r="X99" s="294">
        <f t="shared" si="32"/>
        <v>0</v>
      </c>
      <c r="Y99" s="294">
        <f t="shared" si="33"/>
        <v>0</v>
      </c>
      <c r="Z99" s="295">
        <f t="shared" si="34"/>
        <v>0</v>
      </c>
      <c r="AA99" s="249"/>
      <c r="AB99" s="296">
        <v>2.4</v>
      </c>
      <c r="AC99" s="297">
        <f t="shared" si="35"/>
        <v>0</v>
      </c>
      <c r="AD99" s="295">
        <f t="shared" si="36"/>
        <v>0</v>
      </c>
      <c r="AE99" s="298"/>
      <c r="AF99" s="299"/>
      <c r="AG99" s="299"/>
      <c r="AH99" s="299"/>
      <c r="AI99" s="299">
        <f>1*X99</f>
        <v>0</v>
      </c>
      <c r="AJ99" s="299">
        <f>2*X99</f>
        <v>0</v>
      </c>
      <c r="AK99" s="299"/>
      <c r="AL99" s="299"/>
      <c r="AM99" s="299"/>
      <c r="AN99" s="299"/>
      <c r="AO99" s="299"/>
      <c r="AP99" s="299"/>
      <c r="AQ99" s="299"/>
      <c r="AR99" s="299"/>
      <c r="AS99" s="299"/>
      <c r="AT99" s="299"/>
      <c r="AU99" s="299"/>
      <c r="AV99" s="301"/>
      <c r="AW99" s="299"/>
      <c r="AX99" s="299"/>
      <c r="AY99" s="299"/>
      <c r="AZ99" s="299"/>
      <c r="BA99" s="299"/>
      <c r="BB99" s="299"/>
      <c r="BC99" s="299"/>
      <c r="BD99" s="299">
        <f>3*X99</f>
        <v>0</v>
      </c>
      <c r="BE99" s="299"/>
      <c r="BF99" s="299"/>
      <c r="BG99" s="299"/>
      <c r="BH99" s="299"/>
      <c r="BI99" s="299"/>
      <c r="BJ99" s="299"/>
      <c r="BK99" s="301"/>
      <c r="BL99" s="299"/>
      <c r="BM99" s="305"/>
      <c r="BN99" s="305"/>
      <c r="BO99" s="305"/>
      <c r="BP99" s="299">
        <f>3*X99</f>
        <v>0</v>
      </c>
      <c r="BQ99" s="305"/>
      <c r="BR99" s="305"/>
      <c r="BS99" s="126"/>
      <c r="BT99" s="126"/>
    </row>
    <row r="100" ht="30.0" customHeight="1">
      <c r="A100" s="127"/>
      <c r="B100" s="273" t="s">
        <v>284</v>
      </c>
      <c r="C100" s="274" t="s">
        <v>207</v>
      </c>
      <c r="D100" s="302" t="s">
        <v>285</v>
      </c>
      <c r="E100" s="263" t="s">
        <v>286</v>
      </c>
      <c r="F100" s="277">
        <v>2.0</v>
      </c>
      <c r="G100" s="382">
        <v>93.3</v>
      </c>
      <c r="H100" s="279"/>
      <c r="I100" s="280"/>
      <c r="J100" s="304"/>
      <c r="K100" s="282"/>
      <c r="L100" s="283"/>
      <c r="M100" s="284"/>
      <c r="N100" s="285"/>
      <c r="O100" s="286"/>
      <c r="P100" s="287"/>
      <c r="Q100" s="288"/>
      <c r="R100" s="289"/>
      <c r="S100" s="290"/>
      <c r="T100" s="291"/>
      <c r="U100" s="307"/>
      <c r="V100" s="309"/>
      <c r="W100" s="293"/>
      <c r="X100" s="294">
        <f t="shared" si="32"/>
        <v>0</v>
      </c>
      <c r="Y100" s="294">
        <f t="shared" si="33"/>
        <v>0</v>
      </c>
      <c r="Z100" s="295">
        <f t="shared" si="34"/>
        <v>0</v>
      </c>
      <c r="AA100" s="249"/>
      <c r="AB100" s="296">
        <v>2.0</v>
      </c>
      <c r="AC100" s="297">
        <f t="shared" si="35"/>
        <v>0</v>
      </c>
      <c r="AD100" s="295">
        <f t="shared" si="36"/>
        <v>0</v>
      </c>
      <c r="AE100" s="298"/>
      <c r="AF100" s="299"/>
      <c r="AG100" s="299"/>
      <c r="AH100" s="299"/>
      <c r="AI100" s="299"/>
      <c r="AJ100" s="299"/>
      <c r="AK100" s="299"/>
      <c r="AL100" s="299">
        <f>2*X100</f>
        <v>0</v>
      </c>
      <c r="AM100" s="299"/>
      <c r="AN100" s="299"/>
      <c r="AO100" s="299"/>
      <c r="AP100" s="299"/>
      <c r="AQ100" s="299"/>
      <c r="AR100" s="299"/>
      <c r="AS100" s="299"/>
      <c r="AT100" s="299"/>
      <c r="AU100" s="299"/>
      <c r="AV100" s="301"/>
      <c r="AW100" s="299"/>
      <c r="AX100" s="299"/>
      <c r="AY100" s="299"/>
      <c r="AZ100" s="299"/>
      <c r="BA100" s="299"/>
      <c r="BB100" s="299"/>
      <c r="BC100" s="299"/>
      <c r="BD100" s="299">
        <f>2*X100</f>
        <v>0</v>
      </c>
      <c r="BE100" s="299"/>
      <c r="BF100" s="299"/>
      <c r="BG100" s="299"/>
      <c r="BH100" s="299"/>
      <c r="BI100" s="299"/>
      <c r="BJ100" s="299"/>
      <c r="BK100" s="301"/>
      <c r="BL100" s="299"/>
      <c r="BM100" s="305"/>
      <c r="BN100" s="305"/>
      <c r="BO100" s="305"/>
      <c r="BP100" s="299">
        <f>2*X100</f>
        <v>0</v>
      </c>
      <c r="BQ100" s="305"/>
      <c r="BR100" s="305"/>
      <c r="BS100" s="126"/>
      <c r="BT100" s="126"/>
    </row>
    <row r="101" ht="30.0" customHeight="1">
      <c r="A101" s="127"/>
      <c r="B101" s="273" t="s">
        <v>287</v>
      </c>
      <c r="C101" s="274" t="s">
        <v>207</v>
      </c>
      <c r="D101" s="302" t="s">
        <v>288</v>
      </c>
      <c r="E101" s="263" t="s">
        <v>289</v>
      </c>
      <c r="F101" s="277">
        <v>1.0</v>
      </c>
      <c r="G101" s="382">
        <v>51.8</v>
      </c>
      <c r="H101" s="279"/>
      <c r="I101" s="280"/>
      <c r="J101" s="304"/>
      <c r="K101" s="282"/>
      <c r="L101" s="283"/>
      <c r="M101" s="284"/>
      <c r="N101" s="285"/>
      <c r="O101" s="286"/>
      <c r="P101" s="287"/>
      <c r="Q101" s="288"/>
      <c r="R101" s="289"/>
      <c r="S101" s="290"/>
      <c r="T101" s="291"/>
      <c r="U101" s="307"/>
      <c r="V101" s="309"/>
      <c r="W101" s="293"/>
      <c r="X101" s="294">
        <f t="shared" si="32"/>
        <v>0</v>
      </c>
      <c r="Y101" s="294">
        <f t="shared" si="33"/>
        <v>0</v>
      </c>
      <c r="Z101" s="295">
        <f t="shared" si="34"/>
        <v>0</v>
      </c>
      <c r="AA101" s="249"/>
      <c r="AB101" s="296">
        <v>1.1</v>
      </c>
      <c r="AC101" s="297">
        <f t="shared" si="35"/>
        <v>0</v>
      </c>
      <c r="AD101" s="295">
        <f t="shared" si="36"/>
        <v>0</v>
      </c>
      <c r="AE101" s="298"/>
      <c r="AF101" s="299"/>
      <c r="AG101" s="299"/>
      <c r="AH101" s="299"/>
      <c r="AI101" s="299">
        <f>1*X101</f>
        <v>0</v>
      </c>
      <c r="AJ101" s="299"/>
      <c r="AK101" s="299"/>
      <c r="AL101" s="299"/>
      <c r="AM101" s="299"/>
      <c r="AN101" s="299"/>
      <c r="AO101" s="299"/>
      <c r="AP101" s="299"/>
      <c r="AQ101" s="299"/>
      <c r="AR101" s="299"/>
      <c r="AS101" s="299"/>
      <c r="AT101" s="299"/>
      <c r="AU101" s="299"/>
      <c r="AV101" s="301"/>
      <c r="AW101" s="299"/>
      <c r="AX101" s="299"/>
      <c r="AY101" s="299"/>
      <c r="AZ101" s="299"/>
      <c r="BA101" s="299"/>
      <c r="BB101" s="299"/>
      <c r="BC101" s="299"/>
      <c r="BD101" s="299">
        <f>1*X101</f>
        <v>0</v>
      </c>
      <c r="BE101" s="299"/>
      <c r="BF101" s="299"/>
      <c r="BG101" s="299"/>
      <c r="BH101" s="299"/>
      <c r="BI101" s="299"/>
      <c r="BJ101" s="299"/>
      <c r="BK101" s="301"/>
      <c r="BL101" s="299"/>
      <c r="BM101" s="305"/>
      <c r="BN101" s="305"/>
      <c r="BO101" s="305"/>
      <c r="BP101" s="299">
        <f>1*X101</f>
        <v>0</v>
      </c>
      <c r="BQ101" s="305"/>
      <c r="BR101" s="305"/>
      <c r="BS101" s="126"/>
      <c r="BT101" s="126"/>
    </row>
    <row r="102" ht="30.0" customHeight="1">
      <c r="A102" s="127"/>
      <c r="B102" s="273" t="s">
        <v>290</v>
      </c>
      <c r="C102" s="274" t="s">
        <v>207</v>
      </c>
      <c r="D102" s="302" t="s">
        <v>291</v>
      </c>
      <c r="E102" s="383" t="s">
        <v>292</v>
      </c>
      <c r="F102" s="277">
        <v>12.0</v>
      </c>
      <c r="G102" s="382">
        <v>180.0</v>
      </c>
      <c r="H102" s="279"/>
      <c r="I102" s="280"/>
      <c r="J102" s="304"/>
      <c r="K102" s="282"/>
      <c r="L102" s="283"/>
      <c r="M102" s="284"/>
      <c r="N102" s="285"/>
      <c r="O102" s="286"/>
      <c r="P102" s="287"/>
      <c r="Q102" s="288"/>
      <c r="R102" s="289"/>
      <c r="S102" s="290"/>
      <c r="T102" s="291"/>
      <c r="U102" s="307"/>
      <c r="V102" s="309"/>
      <c r="W102" s="293"/>
      <c r="X102" s="294">
        <f t="shared" si="32"/>
        <v>0</v>
      </c>
      <c r="Y102" s="294">
        <f t="shared" si="33"/>
        <v>0</v>
      </c>
      <c r="Z102" s="295">
        <f t="shared" si="34"/>
        <v>0</v>
      </c>
      <c r="AA102" s="249"/>
      <c r="AB102" s="296">
        <v>3.6</v>
      </c>
      <c r="AC102" s="297">
        <f t="shared" si="35"/>
        <v>0</v>
      </c>
      <c r="AD102" s="295">
        <f t="shared" si="36"/>
        <v>0</v>
      </c>
      <c r="AE102" s="298"/>
      <c r="AF102" s="299"/>
      <c r="AG102" s="299"/>
      <c r="AH102" s="299">
        <f>6*X102</f>
        <v>0</v>
      </c>
      <c r="AI102" s="299">
        <f>6*X102</f>
        <v>0</v>
      </c>
      <c r="AJ102" s="299"/>
      <c r="AK102" s="299"/>
      <c r="AL102" s="299"/>
      <c r="AM102" s="299"/>
      <c r="AN102" s="299"/>
      <c r="AO102" s="299"/>
      <c r="AP102" s="299"/>
      <c r="AQ102" s="299"/>
      <c r="AR102" s="299"/>
      <c r="AS102" s="299"/>
      <c r="AT102" s="299"/>
      <c r="AU102" s="299"/>
      <c r="AV102" s="301"/>
      <c r="AW102" s="299"/>
      <c r="AX102" s="299"/>
      <c r="AY102" s="299"/>
      <c r="AZ102" s="299">
        <f>24*X102</f>
        <v>0</v>
      </c>
      <c r="BA102" s="299"/>
      <c r="BB102" s="299">
        <f>12*X102</f>
        <v>0</v>
      </c>
      <c r="BC102" s="299"/>
      <c r="BD102" s="299"/>
      <c r="BE102" s="299"/>
      <c r="BF102" s="299"/>
      <c r="BG102" s="299"/>
      <c r="BH102" s="299"/>
      <c r="BI102" s="299"/>
      <c r="BJ102" s="299"/>
      <c r="BK102" s="301"/>
      <c r="BL102" s="299"/>
      <c r="BM102" s="299"/>
      <c r="BN102" s="299">
        <f>12*X102</f>
        <v>0</v>
      </c>
      <c r="BO102" s="305"/>
      <c r="BP102" s="305"/>
      <c r="BQ102" s="305"/>
      <c r="BR102" s="305"/>
      <c r="BS102" s="126"/>
      <c r="BT102" s="126"/>
    </row>
    <row r="103" ht="30.0" customHeight="1">
      <c r="A103" s="127"/>
      <c r="B103" s="273" t="s">
        <v>293</v>
      </c>
      <c r="C103" s="274" t="s">
        <v>207</v>
      </c>
      <c r="D103" s="302" t="s">
        <v>294</v>
      </c>
      <c r="E103" s="383" t="s">
        <v>292</v>
      </c>
      <c r="F103" s="277">
        <v>6.0</v>
      </c>
      <c r="G103" s="382">
        <v>204.0</v>
      </c>
      <c r="H103" s="279"/>
      <c r="I103" s="280"/>
      <c r="J103" s="304"/>
      <c r="K103" s="282"/>
      <c r="L103" s="283"/>
      <c r="M103" s="284"/>
      <c r="N103" s="285"/>
      <c r="O103" s="286"/>
      <c r="P103" s="287"/>
      <c r="Q103" s="288"/>
      <c r="R103" s="289"/>
      <c r="S103" s="290"/>
      <c r="T103" s="291"/>
      <c r="U103" s="307"/>
      <c r="V103" s="309"/>
      <c r="W103" s="293"/>
      <c r="X103" s="294">
        <f t="shared" si="32"/>
        <v>0</v>
      </c>
      <c r="Y103" s="294">
        <f t="shared" si="33"/>
        <v>0</v>
      </c>
      <c r="Z103" s="295">
        <f t="shared" si="34"/>
        <v>0</v>
      </c>
      <c r="AA103" s="249"/>
      <c r="AB103" s="296">
        <v>4.6</v>
      </c>
      <c r="AC103" s="297">
        <f t="shared" si="35"/>
        <v>0</v>
      </c>
      <c r="AD103" s="295">
        <f t="shared" si="36"/>
        <v>0</v>
      </c>
      <c r="AE103" s="298"/>
      <c r="AF103" s="299"/>
      <c r="AG103" s="299"/>
      <c r="AH103" s="299"/>
      <c r="AI103" s="299">
        <f>1*X103</f>
        <v>0</v>
      </c>
      <c r="AJ103" s="299">
        <f>5*X103</f>
        <v>0</v>
      </c>
      <c r="AK103" s="299"/>
      <c r="AL103" s="299"/>
      <c r="AM103" s="299"/>
      <c r="AN103" s="299"/>
      <c r="AO103" s="299"/>
      <c r="AP103" s="299"/>
      <c r="AQ103" s="299"/>
      <c r="AR103" s="299"/>
      <c r="AS103" s="299"/>
      <c r="AT103" s="299"/>
      <c r="AU103" s="299"/>
      <c r="AV103" s="301"/>
      <c r="AW103" s="299"/>
      <c r="AX103" s="299"/>
      <c r="AY103" s="299"/>
      <c r="AZ103" s="299"/>
      <c r="BA103" s="299"/>
      <c r="BB103" s="299">
        <f>18*X103</f>
        <v>0</v>
      </c>
      <c r="BC103" s="299"/>
      <c r="BD103" s="299"/>
      <c r="BE103" s="299"/>
      <c r="BF103" s="299"/>
      <c r="BG103" s="299"/>
      <c r="BH103" s="299"/>
      <c r="BI103" s="299"/>
      <c r="BJ103" s="299"/>
      <c r="BK103" s="301"/>
      <c r="BL103" s="299"/>
      <c r="BM103" s="305"/>
      <c r="BN103" s="305"/>
      <c r="BO103" s="305"/>
      <c r="BP103" s="299">
        <f>6*X103</f>
        <v>0</v>
      </c>
      <c r="BQ103" s="305"/>
      <c r="BR103" s="305"/>
      <c r="BS103" s="126"/>
      <c r="BT103" s="126"/>
    </row>
    <row r="104" ht="30.0" customHeight="1">
      <c r="A104" s="127"/>
      <c r="B104" s="273" t="s">
        <v>295</v>
      </c>
      <c r="C104" s="274" t="s">
        <v>207</v>
      </c>
      <c r="D104" s="302" t="s">
        <v>296</v>
      </c>
      <c r="E104" s="383" t="s">
        <v>292</v>
      </c>
      <c r="F104" s="277">
        <v>12.0</v>
      </c>
      <c r="G104" s="382">
        <v>253.0</v>
      </c>
      <c r="H104" s="279"/>
      <c r="I104" s="280"/>
      <c r="J104" s="304"/>
      <c r="K104" s="282"/>
      <c r="L104" s="283"/>
      <c r="M104" s="284"/>
      <c r="N104" s="285"/>
      <c r="O104" s="286"/>
      <c r="P104" s="287"/>
      <c r="Q104" s="288"/>
      <c r="R104" s="289"/>
      <c r="S104" s="290"/>
      <c r="T104" s="291"/>
      <c r="U104" s="307"/>
      <c r="V104" s="309"/>
      <c r="W104" s="293"/>
      <c r="X104" s="294">
        <f t="shared" si="32"/>
        <v>0</v>
      </c>
      <c r="Y104" s="294">
        <f t="shared" si="33"/>
        <v>0</v>
      </c>
      <c r="Z104" s="295">
        <f t="shared" si="34"/>
        <v>0</v>
      </c>
      <c r="AA104" s="249"/>
      <c r="AB104" s="296">
        <v>5.2</v>
      </c>
      <c r="AC104" s="297">
        <f t="shared" si="35"/>
        <v>0</v>
      </c>
      <c r="AD104" s="295">
        <f t="shared" si="36"/>
        <v>0</v>
      </c>
      <c r="AE104" s="298"/>
      <c r="AF104" s="299"/>
      <c r="AG104" s="299"/>
      <c r="AH104" s="299">
        <f>1*X104</f>
        <v>0</v>
      </c>
      <c r="AI104" s="299">
        <f>8*X104</f>
        <v>0</v>
      </c>
      <c r="AJ104" s="299">
        <f>3*X104</f>
        <v>0</v>
      </c>
      <c r="AK104" s="299"/>
      <c r="AL104" s="299"/>
      <c r="AM104" s="299"/>
      <c r="AN104" s="299"/>
      <c r="AO104" s="299"/>
      <c r="AP104" s="299"/>
      <c r="AQ104" s="299"/>
      <c r="AR104" s="299"/>
      <c r="AS104" s="299"/>
      <c r="AT104" s="299"/>
      <c r="AU104" s="299"/>
      <c r="AV104" s="301"/>
      <c r="AW104" s="299"/>
      <c r="AX104" s="299"/>
      <c r="AY104" s="299"/>
      <c r="AZ104" s="299">
        <f>5*X104</f>
        <v>0</v>
      </c>
      <c r="BA104" s="299"/>
      <c r="BB104" s="299">
        <f>7*X104</f>
        <v>0</v>
      </c>
      <c r="BC104" s="299"/>
      <c r="BD104" s="299"/>
      <c r="BE104" s="299"/>
      <c r="BF104" s="299"/>
      <c r="BG104" s="299"/>
      <c r="BH104" s="299"/>
      <c r="BI104" s="299"/>
      <c r="BJ104" s="299"/>
      <c r="BK104" s="301"/>
      <c r="BL104" s="299"/>
      <c r="BM104" s="299"/>
      <c r="BN104" s="299">
        <f>12*X104</f>
        <v>0</v>
      </c>
      <c r="BO104" s="305"/>
      <c r="BP104" s="305"/>
      <c r="BQ104" s="305"/>
      <c r="BR104" s="305"/>
      <c r="BS104" s="126"/>
      <c r="BT104" s="126"/>
    </row>
    <row r="105" ht="30.0" customHeight="1">
      <c r="A105" s="127"/>
      <c r="B105" s="273" t="s">
        <v>297</v>
      </c>
      <c r="C105" s="274" t="s">
        <v>207</v>
      </c>
      <c r="D105" s="302" t="s">
        <v>298</v>
      </c>
      <c r="E105" s="383" t="s">
        <v>292</v>
      </c>
      <c r="F105" s="277">
        <v>6.0</v>
      </c>
      <c r="G105" s="382">
        <v>398.0</v>
      </c>
      <c r="H105" s="279"/>
      <c r="I105" s="280"/>
      <c r="J105" s="304"/>
      <c r="K105" s="282"/>
      <c r="L105" s="283"/>
      <c r="M105" s="284"/>
      <c r="N105" s="285"/>
      <c r="O105" s="286"/>
      <c r="P105" s="287"/>
      <c r="Q105" s="288"/>
      <c r="R105" s="289"/>
      <c r="S105" s="290"/>
      <c r="T105" s="291"/>
      <c r="U105" s="307"/>
      <c r="V105" s="309"/>
      <c r="W105" s="293"/>
      <c r="X105" s="294">
        <f t="shared" si="32"/>
        <v>0</v>
      </c>
      <c r="Y105" s="294">
        <f t="shared" si="33"/>
        <v>0</v>
      </c>
      <c r="Z105" s="295">
        <f t="shared" si="34"/>
        <v>0</v>
      </c>
      <c r="AA105" s="249"/>
      <c r="AB105" s="296">
        <v>6.4</v>
      </c>
      <c r="AC105" s="297">
        <f t="shared" si="35"/>
        <v>0</v>
      </c>
      <c r="AD105" s="295">
        <f t="shared" si="36"/>
        <v>0</v>
      </c>
      <c r="AE105" s="298"/>
      <c r="AF105" s="299"/>
      <c r="AG105" s="299"/>
      <c r="AH105" s="299"/>
      <c r="AI105" s="299"/>
      <c r="AJ105" s="299"/>
      <c r="AK105" s="299"/>
      <c r="AL105" s="299"/>
      <c r="AM105" s="299">
        <f>3*X105</f>
        <v>0</v>
      </c>
      <c r="AN105" s="299"/>
      <c r="AO105" s="299">
        <f>3*X105</f>
        <v>0</v>
      </c>
      <c r="AP105" s="299"/>
      <c r="AQ105" s="299"/>
      <c r="AR105" s="299"/>
      <c r="AS105" s="299"/>
      <c r="AT105" s="299"/>
      <c r="AU105" s="299"/>
      <c r="AV105" s="301"/>
      <c r="AW105" s="299"/>
      <c r="AX105" s="299"/>
      <c r="AY105" s="299"/>
      <c r="AZ105" s="299"/>
      <c r="BA105" s="299"/>
      <c r="BB105" s="299">
        <f>17*X105</f>
        <v>0</v>
      </c>
      <c r="BC105" s="299"/>
      <c r="BD105" s="299">
        <f>5*X105</f>
        <v>0</v>
      </c>
      <c r="BE105" s="299"/>
      <c r="BF105" s="299"/>
      <c r="BG105" s="299"/>
      <c r="BH105" s="299"/>
      <c r="BI105" s="299"/>
      <c r="BJ105" s="299"/>
      <c r="BK105" s="301"/>
      <c r="BL105" s="299"/>
      <c r="BM105" s="305"/>
      <c r="BN105" s="305"/>
      <c r="BO105" s="305"/>
      <c r="BP105" s="305"/>
      <c r="BQ105" s="299">
        <f>6*X105</f>
        <v>0</v>
      </c>
      <c r="BR105" s="305"/>
      <c r="BS105" s="126"/>
      <c r="BT105" s="126"/>
    </row>
    <row r="106" ht="30.0" customHeight="1">
      <c r="A106" s="127"/>
      <c r="B106" s="273" t="s">
        <v>299</v>
      </c>
      <c r="C106" s="274" t="s">
        <v>207</v>
      </c>
      <c r="D106" s="302" t="s">
        <v>300</v>
      </c>
      <c r="E106" s="383" t="s">
        <v>292</v>
      </c>
      <c r="F106" s="277">
        <v>6.0</v>
      </c>
      <c r="G106" s="382">
        <v>481.6</v>
      </c>
      <c r="H106" s="279"/>
      <c r="I106" s="280"/>
      <c r="J106" s="304"/>
      <c r="K106" s="282"/>
      <c r="L106" s="283"/>
      <c r="M106" s="284"/>
      <c r="N106" s="285"/>
      <c r="O106" s="286"/>
      <c r="P106" s="287"/>
      <c r="Q106" s="288"/>
      <c r="R106" s="289"/>
      <c r="S106" s="290"/>
      <c r="T106" s="291"/>
      <c r="U106" s="307"/>
      <c r="V106" s="309"/>
      <c r="W106" s="293"/>
      <c r="X106" s="294">
        <f t="shared" si="32"/>
        <v>0</v>
      </c>
      <c r="Y106" s="294">
        <f t="shared" si="33"/>
        <v>0</v>
      </c>
      <c r="Z106" s="295">
        <f t="shared" si="34"/>
        <v>0</v>
      </c>
      <c r="AA106" s="249"/>
      <c r="AB106" s="296">
        <v>10.5</v>
      </c>
      <c r="AC106" s="297">
        <f t="shared" si="35"/>
        <v>0</v>
      </c>
      <c r="AD106" s="295">
        <f t="shared" si="36"/>
        <v>0</v>
      </c>
      <c r="AE106" s="298"/>
      <c r="AF106" s="299"/>
      <c r="AG106" s="299"/>
      <c r="AH106" s="299"/>
      <c r="AI106" s="299"/>
      <c r="AJ106" s="299"/>
      <c r="AK106" s="299">
        <f>2*X106</f>
        <v>0</v>
      </c>
      <c r="AL106" s="299">
        <f t="shared" ref="AL106:AL108" si="44">1*X106</f>
        <v>0</v>
      </c>
      <c r="AM106" s="299">
        <f>1*X106</f>
        <v>0</v>
      </c>
      <c r="AN106" s="299"/>
      <c r="AO106" s="299">
        <f>1*X106</f>
        <v>0</v>
      </c>
      <c r="AP106" s="299"/>
      <c r="AQ106" s="299">
        <f>1*X106</f>
        <v>0</v>
      </c>
      <c r="AR106" s="299"/>
      <c r="AS106" s="299"/>
      <c r="AT106" s="299"/>
      <c r="AU106" s="299"/>
      <c r="AV106" s="301"/>
      <c r="AW106" s="299"/>
      <c r="AX106" s="299"/>
      <c r="AY106" s="299"/>
      <c r="AZ106" s="299">
        <f>1*X106</f>
        <v>0</v>
      </c>
      <c r="BA106" s="299"/>
      <c r="BB106" s="299">
        <f>22*X106</f>
        <v>0</v>
      </c>
      <c r="BC106" s="299"/>
      <c r="BD106" s="299"/>
      <c r="BE106" s="299"/>
      <c r="BF106" s="299"/>
      <c r="BG106" s="299"/>
      <c r="BH106" s="299"/>
      <c r="BI106" s="299"/>
      <c r="BJ106" s="299"/>
      <c r="BK106" s="301"/>
      <c r="BL106" s="299"/>
      <c r="BM106" s="305"/>
      <c r="BN106" s="305"/>
      <c r="BO106" s="305"/>
      <c r="BP106" s="299">
        <f t="shared" ref="BP106:BP107" si="45">6*X106</f>
        <v>0</v>
      </c>
      <c r="BQ106" s="305"/>
      <c r="BR106" s="305"/>
      <c r="BS106" s="126"/>
      <c r="BT106" s="126"/>
    </row>
    <row r="107" ht="30.0" customHeight="1">
      <c r="A107" s="127"/>
      <c r="B107" s="273" t="s">
        <v>301</v>
      </c>
      <c r="C107" s="274" t="s">
        <v>207</v>
      </c>
      <c r="D107" s="302" t="s">
        <v>302</v>
      </c>
      <c r="E107" s="383" t="s">
        <v>292</v>
      </c>
      <c r="F107" s="277">
        <v>6.0</v>
      </c>
      <c r="G107" s="382">
        <v>286.6</v>
      </c>
      <c r="H107" s="279"/>
      <c r="I107" s="280"/>
      <c r="J107" s="304"/>
      <c r="K107" s="282"/>
      <c r="L107" s="283"/>
      <c r="M107" s="284"/>
      <c r="N107" s="285"/>
      <c r="O107" s="286"/>
      <c r="P107" s="287"/>
      <c r="Q107" s="288"/>
      <c r="R107" s="289"/>
      <c r="S107" s="290"/>
      <c r="T107" s="291"/>
      <c r="U107" s="307"/>
      <c r="V107" s="309"/>
      <c r="W107" s="293"/>
      <c r="X107" s="294">
        <f t="shared" si="32"/>
        <v>0</v>
      </c>
      <c r="Y107" s="294">
        <f t="shared" si="33"/>
        <v>0</v>
      </c>
      <c r="Z107" s="295">
        <f t="shared" si="34"/>
        <v>0</v>
      </c>
      <c r="AA107" s="249"/>
      <c r="AB107" s="296">
        <v>6.2</v>
      </c>
      <c r="AC107" s="297">
        <f t="shared" si="35"/>
        <v>0</v>
      </c>
      <c r="AD107" s="295">
        <f t="shared" si="36"/>
        <v>0</v>
      </c>
      <c r="AE107" s="298"/>
      <c r="AF107" s="299"/>
      <c r="AG107" s="299"/>
      <c r="AH107" s="299"/>
      <c r="AI107" s="299">
        <f>2*X107</f>
        <v>0</v>
      </c>
      <c r="AJ107" s="299">
        <f>2*X107</f>
        <v>0</v>
      </c>
      <c r="AK107" s="299">
        <f t="shared" ref="AK107:AK108" si="46">1*X107</f>
        <v>0</v>
      </c>
      <c r="AL107" s="299">
        <f t="shared" si="44"/>
        <v>0</v>
      </c>
      <c r="AM107" s="299"/>
      <c r="AN107" s="299"/>
      <c r="AO107" s="299"/>
      <c r="AP107" s="299"/>
      <c r="AQ107" s="299"/>
      <c r="AR107" s="299"/>
      <c r="AS107" s="299"/>
      <c r="AT107" s="299"/>
      <c r="AU107" s="299"/>
      <c r="AV107" s="301"/>
      <c r="AW107" s="299"/>
      <c r="AX107" s="299"/>
      <c r="AY107" s="299"/>
      <c r="AZ107" s="299"/>
      <c r="BA107" s="299"/>
      <c r="BB107" s="299">
        <f>21*X107</f>
        <v>0</v>
      </c>
      <c r="BC107" s="299"/>
      <c r="BD107" s="299"/>
      <c r="BE107" s="299"/>
      <c r="BF107" s="299"/>
      <c r="BG107" s="299"/>
      <c r="BH107" s="299"/>
      <c r="BI107" s="299"/>
      <c r="BJ107" s="299"/>
      <c r="BK107" s="301"/>
      <c r="BL107" s="299"/>
      <c r="BM107" s="305"/>
      <c r="BN107" s="305"/>
      <c r="BO107" s="305"/>
      <c r="BP107" s="299">
        <f t="shared" si="45"/>
        <v>0</v>
      </c>
      <c r="BQ107" s="305"/>
      <c r="BR107" s="305"/>
      <c r="BS107" s="126"/>
      <c r="BT107" s="126"/>
    </row>
    <row r="108" ht="30.0" customHeight="1">
      <c r="A108" s="127"/>
      <c r="B108" s="273" t="s">
        <v>303</v>
      </c>
      <c r="C108" s="274" t="s">
        <v>207</v>
      </c>
      <c r="D108" s="302" t="s">
        <v>304</v>
      </c>
      <c r="E108" s="383" t="s">
        <v>292</v>
      </c>
      <c r="F108" s="277">
        <v>6.0</v>
      </c>
      <c r="G108" s="382">
        <v>227.8</v>
      </c>
      <c r="H108" s="279"/>
      <c r="I108" s="280"/>
      <c r="J108" s="304"/>
      <c r="K108" s="282"/>
      <c r="L108" s="283"/>
      <c r="M108" s="284"/>
      <c r="N108" s="285"/>
      <c r="O108" s="286"/>
      <c r="P108" s="287"/>
      <c r="Q108" s="288"/>
      <c r="R108" s="289"/>
      <c r="S108" s="290"/>
      <c r="T108" s="291"/>
      <c r="U108" s="307"/>
      <c r="V108" s="309"/>
      <c r="W108" s="293"/>
      <c r="X108" s="294">
        <f t="shared" si="32"/>
        <v>0</v>
      </c>
      <c r="Y108" s="294">
        <f t="shared" si="33"/>
        <v>0</v>
      </c>
      <c r="Z108" s="295">
        <f t="shared" si="34"/>
        <v>0</v>
      </c>
      <c r="AA108" s="249"/>
      <c r="AB108" s="296">
        <v>4.7</v>
      </c>
      <c r="AC108" s="297">
        <f t="shared" si="35"/>
        <v>0</v>
      </c>
      <c r="AD108" s="295">
        <f t="shared" si="36"/>
        <v>0</v>
      </c>
      <c r="AE108" s="298"/>
      <c r="AF108" s="299"/>
      <c r="AG108" s="299"/>
      <c r="AH108" s="299"/>
      <c r="AI108" s="299">
        <f>1*X108</f>
        <v>0</v>
      </c>
      <c r="AJ108" s="299">
        <f>4*X108</f>
        <v>0</v>
      </c>
      <c r="AK108" s="299">
        <f t="shared" si="46"/>
        <v>0</v>
      </c>
      <c r="AL108" s="299">
        <f t="shared" si="44"/>
        <v>0</v>
      </c>
      <c r="AM108" s="299"/>
      <c r="AN108" s="299"/>
      <c r="AO108" s="299"/>
      <c r="AP108" s="299"/>
      <c r="AQ108" s="299"/>
      <c r="AR108" s="299"/>
      <c r="AS108" s="299"/>
      <c r="AT108" s="299"/>
      <c r="AU108" s="299"/>
      <c r="AV108" s="301"/>
      <c r="AW108" s="299"/>
      <c r="AX108" s="299"/>
      <c r="AY108" s="299"/>
      <c r="AZ108" s="299">
        <f>2*X108</f>
        <v>0</v>
      </c>
      <c r="BA108" s="299"/>
      <c r="BB108" s="299">
        <f>17*X108</f>
        <v>0</v>
      </c>
      <c r="BC108" s="299"/>
      <c r="BD108" s="299">
        <f>1*X108</f>
        <v>0</v>
      </c>
      <c r="BE108" s="299"/>
      <c r="BF108" s="299"/>
      <c r="BG108" s="299"/>
      <c r="BH108" s="299"/>
      <c r="BI108" s="299"/>
      <c r="BJ108" s="299"/>
      <c r="BK108" s="301"/>
      <c r="BL108" s="299"/>
      <c r="BM108" s="305"/>
      <c r="BN108" s="305"/>
      <c r="BO108" s="299">
        <f>6*X108</f>
        <v>0</v>
      </c>
      <c r="BP108" s="299"/>
      <c r="BQ108" s="305"/>
      <c r="BR108" s="305"/>
      <c r="BS108" s="126"/>
      <c r="BT108" s="126"/>
    </row>
    <row r="109" ht="30.0" customHeight="1">
      <c r="A109" s="127"/>
      <c r="B109" s="273" t="s">
        <v>305</v>
      </c>
      <c r="C109" s="274" t="s">
        <v>207</v>
      </c>
      <c r="D109" s="302" t="s">
        <v>306</v>
      </c>
      <c r="E109" s="383" t="s">
        <v>292</v>
      </c>
      <c r="F109" s="277">
        <v>12.0</v>
      </c>
      <c r="G109" s="382">
        <v>66.7</v>
      </c>
      <c r="H109" s="279"/>
      <c r="I109" s="280"/>
      <c r="J109" s="304"/>
      <c r="K109" s="282"/>
      <c r="L109" s="283"/>
      <c r="M109" s="284"/>
      <c r="N109" s="285"/>
      <c r="O109" s="286"/>
      <c r="P109" s="287"/>
      <c r="Q109" s="288"/>
      <c r="R109" s="289"/>
      <c r="S109" s="290"/>
      <c r="T109" s="291"/>
      <c r="U109" s="307"/>
      <c r="V109" s="309"/>
      <c r="W109" s="293"/>
      <c r="X109" s="294">
        <f t="shared" si="32"/>
        <v>0</v>
      </c>
      <c r="Y109" s="294">
        <f t="shared" si="33"/>
        <v>0</v>
      </c>
      <c r="Z109" s="295">
        <f t="shared" si="34"/>
        <v>0</v>
      </c>
      <c r="AA109" s="249"/>
      <c r="AB109" s="296">
        <v>0.9</v>
      </c>
      <c r="AC109" s="297">
        <f t="shared" si="35"/>
        <v>0</v>
      </c>
      <c r="AD109" s="295">
        <f t="shared" si="36"/>
        <v>0</v>
      </c>
      <c r="AE109" s="298"/>
      <c r="AF109" s="299"/>
      <c r="AG109" s="299"/>
      <c r="AH109" s="299"/>
      <c r="AI109" s="299"/>
      <c r="AJ109" s="299"/>
      <c r="AK109" s="299"/>
      <c r="AL109" s="299"/>
      <c r="AM109" s="299"/>
      <c r="AN109" s="299"/>
      <c r="AO109" s="299"/>
      <c r="AP109" s="299"/>
      <c r="AQ109" s="299"/>
      <c r="AR109" s="299"/>
      <c r="AS109" s="299"/>
      <c r="AT109" s="299"/>
      <c r="AU109" s="299"/>
      <c r="AV109" s="301"/>
      <c r="AW109" s="299"/>
      <c r="AX109" s="299"/>
      <c r="AY109" s="299"/>
      <c r="AZ109" s="299">
        <f>36*X109</f>
        <v>0</v>
      </c>
      <c r="BA109" s="299"/>
      <c r="BB109" s="299"/>
      <c r="BC109" s="299"/>
      <c r="BD109" s="299"/>
      <c r="BE109" s="299"/>
      <c r="BF109" s="299"/>
      <c r="BG109" s="299"/>
      <c r="BH109" s="299"/>
      <c r="BI109" s="299"/>
      <c r="BJ109" s="299"/>
      <c r="BK109" s="301"/>
      <c r="BL109" s="299"/>
      <c r="BM109" s="299">
        <f t="shared" ref="BM109:BM110" si="47">12*X109</f>
        <v>0</v>
      </c>
      <c r="BN109" s="305"/>
      <c r="BO109" s="305"/>
      <c r="BP109" s="305"/>
      <c r="BQ109" s="305"/>
      <c r="BR109" s="305"/>
      <c r="BS109" s="126"/>
      <c r="BT109" s="126"/>
    </row>
    <row r="110" ht="30.0" customHeight="1">
      <c r="A110" s="127"/>
      <c r="B110" s="273" t="s">
        <v>307</v>
      </c>
      <c r="C110" s="274" t="s">
        <v>207</v>
      </c>
      <c r="D110" s="302" t="s">
        <v>308</v>
      </c>
      <c r="E110" s="383" t="s">
        <v>292</v>
      </c>
      <c r="F110" s="277">
        <v>12.0</v>
      </c>
      <c r="G110" s="382">
        <v>80.8</v>
      </c>
      <c r="H110" s="279"/>
      <c r="I110" s="280"/>
      <c r="J110" s="304"/>
      <c r="K110" s="282"/>
      <c r="L110" s="283"/>
      <c r="M110" s="284"/>
      <c r="N110" s="285"/>
      <c r="O110" s="286"/>
      <c r="P110" s="287"/>
      <c r="Q110" s="288"/>
      <c r="R110" s="289"/>
      <c r="S110" s="290"/>
      <c r="T110" s="291"/>
      <c r="U110" s="307"/>
      <c r="V110" s="309"/>
      <c r="W110" s="293"/>
      <c r="X110" s="294">
        <f t="shared" si="32"/>
        <v>0</v>
      </c>
      <c r="Y110" s="294">
        <f t="shared" si="33"/>
        <v>0</v>
      </c>
      <c r="Z110" s="295">
        <f t="shared" si="34"/>
        <v>0</v>
      </c>
      <c r="AA110" s="249"/>
      <c r="AB110" s="296">
        <v>0.92</v>
      </c>
      <c r="AC110" s="297">
        <f t="shared" si="35"/>
        <v>0</v>
      </c>
      <c r="AD110" s="295">
        <f t="shared" si="36"/>
        <v>0</v>
      </c>
      <c r="AE110" s="298"/>
      <c r="AF110" s="299">
        <f>5*X110</f>
        <v>0</v>
      </c>
      <c r="AG110" s="299">
        <f>2*X110</f>
        <v>0</v>
      </c>
      <c r="AH110" s="299"/>
      <c r="AI110" s="299"/>
      <c r="AJ110" s="299"/>
      <c r="AK110" s="299"/>
      <c r="AL110" s="299"/>
      <c r="AM110" s="299"/>
      <c r="AN110" s="299"/>
      <c r="AO110" s="299"/>
      <c r="AP110" s="299"/>
      <c r="AQ110" s="299"/>
      <c r="AR110" s="299"/>
      <c r="AS110" s="299"/>
      <c r="AT110" s="299"/>
      <c r="AU110" s="299"/>
      <c r="AV110" s="301"/>
      <c r="AW110" s="299"/>
      <c r="AX110" s="299"/>
      <c r="AY110" s="299"/>
      <c r="AZ110" s="299"/>
      <c r="BA110" s="299"/>
      <c r="BB110" s="299"/>
      <c r="BC110" s="299"/>
      <c r="BD110" s="299"/>
      <c r="BE110" s="299"/>
      <c r="BF110" s="299"/>
      <c r="BG110" s="299"/>
      <c r="BH110" s="299"/>
      <c r="BI110" s="299"/>
      <c r="BJ110" s="299"/>
      <c r="BK110" s="301"/>
      <c r="BL110" s="299"/>
      <c r="BM110" s="299">
        <f t="shared" si="47"/>
        <v>0</v>
      </c>
      <c r="BN110" s="305"/>
      <c r="BO110" s="305"/>
      <c r="BP110" s="305"/>
      <c r="BQ110" s="305"/>
      <c r="BR110" s="305"/>
      <c r="BS110" s="126"/>
      <c r="BT110" s="126"/>
    </row>
    <row r="111" ht="30.0" customHeight="1">
      <c r="A111" s="127"/>
      <c r="B111" s="273" t="s">
        <v>309</v>
      </c>
      <c r="C111" s="274" t="s">
        <v>207</v>
      </c>
      <c r="D111" s="302" t="s">
        <v>310</v>
      </c>
      <c r="E111" s="383" t="s">
        <v>292</v>
      </c>
      <c r="F111" s="277">
        <v>6.0</v>
      </c>
      <c r="G111" s="382">
        <v>132.5</v>
      </c>
      <c r="H111" s="279"/>
      <c r="I111" s="280"/>
      <c r="J111" s="304"/>
      <c r="K111" s="282"/>
      <c r="L111" s="283"/>
      <c r="M111" s="284"/>
      <c r="N111" s="285"/>
      <c r="O111" s="286"/>
      <c r="P111" s="287"/>
      <c r="Q111" s="288"/>
      <c r="R111" s="289"/>
      <c r="S111" s="290"/>
      <c r="T111" s="291"/>
      <c r="U111" s="307"/>
      <c r="V111" s="309"/>
      <c r="W111" s="293"/>
      <c r="X111" s="294">
        <f t="shared" si="32"/>
        <v>0</v>
      </c>
      <c r="Y111" s="294">
        <f t="shared" si="33"/>
        <v>0</v>
      </c>
      <c r="Z111" s="295">
        <f t="shared" si="34"/>
        <v>0</v>
      </c>
      <c r="AA111" s="249"/>
      <c r="AB111" s="296">
        <v>2.6</v>
      </c>
      <c r="AC111" s="297">
        <f t="shared" si="35"/>
        <v>0</v>
      </c>
      <c r="AD111" s="295">
        <f t="shared" si="36"/>
        <v>0</v>
      </c>
      <c r="AE111" s="298"/>
      <c r="AF111" s="299"/>
      <c r="AG111" s="299"/>
      <c r="AH111" s="299">
        <f>1*X111</f>
        <v>0</v>
      </c>
      <c r="AI111" s="299">
        <f>4*X111</f>
        <v>0</v>
      </c>
      <c r="AJ111" s="299">
        <f>1*X111</f>
        <v>0</v>
      </c>
      <c r="AK111" s="299"/>
      <c r="AL111" s="299"/>
      <c r="AM111" s="299"/>
      <c r="AN111" s="299"/>
      <c r="AO111" s="299"/>
      <c r="AP111" s="299"/>
      <c r="AQ111" s="299"/>
      <c r="AR111" s="299"/>
      <c r="AS111" s="299"/>
      <c r="AT111" s="299"/>
      <c r="AU111" s="299"/>
      <c r="AV111" s="301"/>
      <c r="AW111" s="299"/>
      <c r="AX111" s="299"/>
      <c r="AY111" s="299"/>
      <c r="AZ111" s="299">
        <f>1*X111</f>
        <v>0</v>
      </c>
      <c r="BA111" s="299"/>
      <c r="BB111" s="299">
        <f>30*X111</f>
        <v>0</v>
      </c>
      <c r="BC111" s="299"/>
      <c r="BD111" s="299"/>
      <c r="BE111" s="299"/>
      <c r="BF111" s="299"/>
      <c r="BG111" s="299"/>
      <c r="BH111" s="299"/>
      <c r="BI111" s="299"/>
      <c r="BJ111" s="299"/>
      <c r="BK111" s="301"/>
      <c r="BL111" s="299"/>
      <c r="BM111" s="305"/>
      <c r="BN111" s="305"/>
      <c r="BO111" s="299">
        <f>6*X111</f>
        <v>0</v>
      </c>
      <c r="BP111" s="305"/>
      <c r="BQ111" s="305"/>
      <c r="BR111" s="305"/>
      <c r="BS111" s="126"/>
      <c r="BT111" s="126"/>
    </row>
    <row r="112" ht="30.0" customHeight="1">
      <c r="A112" s="127"/>
      <c r="B112" s="273" t="s">
        <v>311</v>
      </c>
      <c r="C112" s="274" t="s">
        <v>207</v>
      </c>
      <c r="D112" s="302" t="s">
        <v>312</v>
      </c>
      <c r="E112" s="383" t="s">
        <v>292</v>
      </c>
      <c r="F112" s="277">
        <v>3.0</v>
      </c>
      <c r="G112" s="382">
        <v>117.4</v>
      </c>
      <c r="H112" s="279"/>
      <c r="I112" s="280"/>
      <c r="J112" s="304"/>
      <c r="K112" s="282"/>
      <c r="L112" s="283"/>
      <c r="M112" s="284"/>
      <c r="N112" s="285"/>
      <c r="O112" s="286"/>
      <c r="P112" s="287"/>
      <c r="Q112" s="288"/>
      <c r="R112" s="289"/>
      <c r="S112" s="290"/>
      <c r="T112" s="291"/>
      <c r="U112" s="307"/>
      <c r="V112" s="309"/>
      <c r="W112" s="293"/>
      <c r="X112" s="294">
        <f t="shared" si="32"/>
        <v>0</v>
      </c>
      <c r="Y112" s="294">
        <f t="shared" si="33"/>
        <v>0</v>
      </c>
      <c r="Z112" s="295">
        <f t="shared" si="34"/>
        <v>0</v>
      </c>
      <c r="AA112" s="249"/>
      <c r="AB112" s="296">
        <v>1.7</v>
      </c>
      <c r="AC112" s="297">
        <f t="shared" si="35"/>
        <v>0</v>
      </c>
      <c r="AD112" s="295">
        <f t="shared" si="36"/>
        <v>0</v>
      </c>
      <c r="AE112" s="298"/>
      <c r="AF112" s="299"/>
      <c r="AG112" s="299"/>
      <c r="AH112" s="299"/>
      <c r="AI112" s="299"/>
      <c r="AJ112" s="299"/>
      <c r="AK112" s="299">
        <f>1*X112</f>
        <v>0</v>
      </c>
      <c r="AL112" s="299">
        <f>2*X112</f>
        <v>0</v>
      </c>
      <c r="AM112" s="299"/>
      <c r="AN112" s="299"/>
      <c r="AO112" s="299"/>
      <c r="AP112" s="299"/>
      <c r="AQ112" s="299"/>
      <c r="AR112" s="299"/>
      <c r="AS112" s="299"/>
      <c r="AT112" s="299"/>
      <c r="AU112" s="299"/>
      <c r="AV112" s="301"/>
      <c r="AW112" s="299"/>
      <c r="AX112" s="299"/>
      <c r="AY112" s="299"/>
      <c r="AZ112" s="299">
        <f>2*X112</f>
        <v>0</v>
      </c>
      <c r="BA112" s="299"/>
      <c r="BB112" s="299">
        <f>7*X112</f>
        <v>0</v>
      </c>
      <c r="BC112" s="299"/>
      <c r="BD112" s="299"/>
      <c r="BE112" s="299"/>
      <c r="BF112" s="299"/>
      <c r="BG112" s="299"/>
      <c r="BH112" s="299"/>
      <c r="BI112" s="299"/>
      <c r="BJ112" s="299"/>
      <c r="BK112" s="301"/>
      <c r="BL112" s="299"/>
      <c r="BM112" s="305"/>
      <c r="BN112" s="305"/>
      <c r="BO112" s="305"/>
      <c r="BP112" s="299">
        <f>3*X112</f>
        <v>0</v>
      </c>
      <c r="BQ112" s="305"/>
      <c r="BR112" s="305"/>
      <c r="BS112" s="126"/>
      <c r="BT112" s="126"/>
    </row>
    <row r="113" ht="30.0" customHeight="1">
      <c r="A113" s="127"/>
      <c r="B113" s="273" t="s">
        <v>313</v>
      </c>
      <c r="C113" s="274" t="s">
        <v>207</v>
      </c>
      <c r="D113" s="302" t="s">
        <v>314</v>
      </c>
      <c r="E113" s="383" t="s">
        <v>292</v>
      </c>
      <c r="F113" s="277">
        <v>3.0</v>
      </c>
      <c r="G113" s="382">
        <v>147.2</v>
      </c>
      <c r="H113" s="279"/>
      <c r="I113" s="280"/>
      <c r="J113" s="304"/>
      <c r="K113" s="282"/>
      <c r="L113" s="283"/>
      <c r="M113" s="284"/>
      <c r="N113" s="285"/>
      <c r="O113" s="286"/>
      <c r="P113" s="287"/>
      <c r="Q113" s="288"/>
      <c r="R113" s="289"/>
      <c r="S113" s="290"/>
      <c r="T113" s="291"/>
      <c r="U113" s="307"/>
      <c r="V113" s="309"/>
      <c r="W113" s="293"/>
      <c r="X113" s="294">
        <f t="shared" si="32"/>
        <v>0</v>
      </c>
      <c r="Y113" s="294">
        <f t="shared" si="33"/>
        <v>0</v>
      </c>
      <c r="Z113" s="295">
        <f t="shared" si="34"/>
        <v>0</v>
      </c>
      <c r="AA113" s="249"/>
      <c r="AB113" s="296">
        <v>2.2</v>
      </c>
      <c r="AC113" s="297">
        <f t="shared" si="35"/>
        <v>0</v>
      </c>
      <c r="AD113" s="295">
        <f t="shared" si="36"/>
        <v>0</v>
      </c>
      <c r="AE113" s="298"/>
      <c r="AF113" s="299"/>
      <c r="AG113" s="299"/>
      <c r="AH113" s="299"/>
      <c r="AI113" s="299"/>
      <c r="AJ113" s="299"/>
      <c r="AK113" s="299"/>
      <c r="AL113" s="299"/>
      <c r="AM113" s="299"/>
      <c r="AN113" s="299"/>
      <c r="AO113" s="299">
        <f>3*X113</f>
        <v>0</v>
      </c>
      <c r="AP113" s="299"/>
      <c r="AQ113" s="299"/>
      <c r="AR113" s="299"/>
      <c r="AS113" s="299"/>
      <c r="AT113" s="299"/>
      <c r="AU113" s="299"/>
      <c r="AV113" s="301"/>
      <c r="AW113" s="299"/>
      <c r="AX113" s="299"/>
      <c r="AY113" s="299"/>
      <c r="AZ113" s="299">
        <f>9*X113</f>
        <v>0</v>
      </c>
      <c r="BA113" s="299"/>
      <c r="BB113" s="299">
        <f>3*X113</f>
        <v>0</v>
      </c>
      <c r="BC113" s="299"/>
      <c r="BD113" s="299"/>
      <c r="BE113" s="299"/>
      <c r="BF113" s="299"/>
      <c r="BG113" s="299"/>
      <c r="BH113" s="299"/>
      <c r="BI113" s="299"/>
      <c r="BJ113" s="299"/>
      <c r="BK113" s="301"/>
      <c r="BL113" s="299"/>
      <c r="BM113" s="305"/>
      <c r="BN113" s="305"/>
      <c r="BO113" s="305"/>
      <c r="BP113" s="305"/>
      <c r="BQ113" s="299">
        <f>3*X113</f>
        <v>0</v>
      </c>
      <c r="BR113" s="305"/>
      <c r="BS113" s="126"/>
      <c r="BT113" s="126"/>
    </row>
    <row r="114" ht="30.0" customHeight="1">
      <c r="A114" s="127"/>
      <c r="B114" s="273" t="s">
        <v>315</v>
      </c>
      <c r="C114" s="274" t="s">
        <v>207</v>
      </c>
      <c r="D114" s="303" t="s">
        <v>316</v>
      </c>
      <c r="E114" s="303"/>
      <c r="F114" s="384">
        <f t="shared" ref="F114:G114" si="48">SUM(F70:F113)</f>
        <v>287</v>
      </c>
      <c r="G114" s="278">
        <f t="shared" si="48"/>
        <v>6993.5</v>
      </c>
      <c r="H114" s="279"/>
      <c r="I114" s="280"/>
      <c r="J114" s="304"/>
      <c r="K114" s="282"/>
      <c r="L114" s="283"/>
      <c r="M114" s="284"/>
      <c r="N114" s="285"/>
      <c r="O114" s="286"/>
      <c r="P114" s="287"/>
      <c r="Q114" s="317"/>
      <c r="R114" s="289"/>
      <c r="S114" s="290"/>
      <c r="T114" s="291"/>
      <c r="U114" s="307"/>
      <c r="V114" s="311"/>
      <c r="W114" s="293"/>
      <c r="X114" s="294">
        <f t="shared" si="32"/>
        <v>0</v>
      </c>
      <c r="Y114" s="294">
        <f t="shared" si="33"/>
        <v>0</v>
      </c>
      <c r="Z114" s="295">
        <f t="shared" si="34"/>
        <v>0</v>
      </c>
      <c r="AA114" s="271"/>
      <c r="AB114" s="296">
        <f>SUM(AB70:AB113)</f>
        <v>138.62</v>
      </c>
      <c r="AC114" s="297">
        <f t="shared" si="35"/>
        <v>0</v>
      </c>
      <c r="AD114" s="295">
        <f t="shared" si="36"/>
        <v>0</v>
      </c>
      <c r="AE114" s="298"/>
      <c r="AF114" s="299"/>
      <c r="AG114" s="299">
        <f>12*X114</f>
        <v>0</v>
      </c>
      <c r="AH114" s="299">
        <f>13*X114</f>
        <v>0</v>
      </c>
      <c r="AI114" s="299">
        <f>14*X114</f>
        <v>0</v>
      </c>
      <c r="AJ114" s="299">
        <f>6*X114</f>
        <v>0</v>
      </c>
      <c r="AK114" s="299">
        <f>6*X114</f>
        <v>0</v>
      </c>
      <c r="AL114" s="299">
        <f>5*X114</f>
        <v>0</v>
      </c>
      <c r="AM114" s="299">
        <f>5*X114</f>
        <v>0</v>
      </c>
      <c r="AN114" s="299"/>
      <c r="AO114" s="299">
        <f>6*X114</f>
        <v>0</v>
      </c>
      <c r="AP114" s="299"/>
      <c r="AQ114" s="299"/>
      <c r="AR114" s="299"/>
      <c r="AS114" s="299">
        <f>1*X114</f>
        <v>0</v>
      </c>
      <c r="AT114" s="299"/>
      <c r="AU114" s="299">
        <f>1*X114</f>
        <v>0</v>
      </c>
      <c r="AV114" s="301"/>
      <c r="AW114" s="299"/>
      <c r="AX114" s="299"/>
      <c r="AY114" s="299"/>
      <c r="AZ114" s="299">
        <f>45*X114</f>
        <v>0</v>
      </c>
      <c r="BA114" s="299">
        <f>7*X114</f>
        <v>0</v>
      </c>
      <c r="BB114" s="299">
        <f>168*X114</f>
        <v>0</v>
      </c>
      <c r="BC114" s="299">
        <f>3*X114</f>
        <v>0</v>
      </c>
      <c r="BD114" s="299">
        <f>35*X114</f>
        <v>0</v>
      </c>
      <c r="BE114" s="299"/>
      <c r="BF114" s="299">
        <f>4*X114</f>
        <v>0</v>
      </c>
      <c r="BG114" s="299"/>
      <c r="BH114" s="299"/>
      <c r="BI114" s="299"/>
      <c r="BJ114" s="299"/>
      <c r="BK114" s="301"/>
      <c r="BL114" s="299">
        <f>55*X114</f>
        <v>0</v>
      </c>
      <c r="BM114" s="299">
        <f>58*X114</f>
        <v>0</v>
      </c>
      <c r="BN114" s="299">
        <f>56*X114</f>
        <v>0</v>
      </c>
      <c r="BO114" s="299">
        <f>41*X114</f>
        <v>0</v>
      </c>
      <c r="BP114" s="299">
        <f>58*X114</f>
        <v>0</v>
      </c>
      <c r="BQ114" s="299">
        <f>11*X114</f>
        <v>0</v>
      </c>
      <c r="BR114" s="299">
        <f>8*X114</f>
        <v>0</v>
      </c>
      <c r="BS114" s="126"/>
      <c r="BT114" s="126"/>
    </row>
    <row r="115" ht="13.5" customHeight="1">
      <c r="A115" s="127"/>
      <c r="B115" s="184"/>
      <c r="C115" s="385"/>
      <c r="D115" s="386"/>
      <c r="E115" s="331"/>
      <c r="F115" s="387"/>
      <c r="G115" s="388"/>
      <c r="H115" s="187"/>
      <c r="I115" s="187"/>
      <c r="J115" s="187"/>
      <c r="K115" s="187"/>
      <c r="L115" s="187"/>
      <c r="M115" s="187"/>
      <c r="N115" s="187"/>
      <c r="O115" s="187"/>
      <c r="P115" s="187"/>
      <c r="Q115" s="389"/>
      <c r="R115" s="187"/>
      <c r="S115" s="187"/>
      <c r="T115" s="187"/>
      <c r="U115" s="187"/>
      <c r="V115" s="188"/>
      <c r="W115" s="293"/>
      <c r="X115" s="355"/>
      <c r="Y115" s="355"/>
      <c r="Z115" s="356"/>
      <c r="AA115" s="357"/>
      <c r="AB115" s="355"/>
      <c r="AC115" s="358"/>
      <c r="AD115" s="356"/>
      <c r="AE115" s="298"/>
      <c r="AF115" s="355"/>
      <c r="AG115" s="355"/>
      <c r="AH115" s="355"/>
      <c r="AI115" s="355"/>
      <c r="AJ115" s="355"/>
      <c r="AK115" s="355"/>
      <c r="AL115" s="355"/>
      <c r="AM115" s="355"/>
      <c r="AN115" s="355"/>
      <c r="AO115" s="355"/>
      <c r="AP115" s="355"/>
      <c r="AQ115" s="355"/>
      <c r="AR115" s="355"/>
      <c r="AS115" s="355"/>
      <c r="AT115" s="355"/>
      <c r="AU115" s="355"/>
      <c r="AV115" s="355"/>
      <c r="AW115" s="355"/>
      <c r="AX115" s="355"/>
      <c r="AY115" s="355"/>
      <c r="AZ115" s="355"/>
      <c r="BA115" s="355"/>
      <c r="BB115" s="355"/>
      <c r="BC115" s="355"/>
      <c r="BD115" s="355"/>
      <c r="BE115" s="355"/>
      <c r="BF115" s="355"/>
      <c r="BG115" s="355"/>
      <c r="BH115" s="355"/>
      <c r="BI115" s="355"/>
      <c r="BJ115" s="355"/>
      <c r="BK115" s="301"/>
      <c r="BL115" s="355"/>
      <c r="BM115" s="360"/>
      <c r="BN115" s="360"/>
      <c r="BO115" s="360"/>
      <c r="BP115" s="360"/>
      <c r="BQ115" s="360"/>
      <c r="BR115" s="360"/>
      <c r="BS115" s="126"/>
      <c r="BT115" s="126"/>
    </row>
    <row r="116" ht="45.75" customHeight="1">
      <c r="A116" s="127"/>
      <c r="B116" s="361" t="s">
        <v>317</v>
      </c>
      <c r="C116" s="390"/>
      <c r="D116" s="391" t="s">
        <v>318</v>
      </c>
      <c r="E116" s="196"/>
      <c r="F116" s="392" t="s">
        <v>56</v>
      </c>
      <c r="G116" s="393"/>
      <c r="H116" s="394"/>
      <c r="I116" s="394"/>
      <c r="J116" s="394"/>
      <c r="K116" s="394"/>
      <c r="L116" s="394"/>
      <c r="M116" s="394"/>
      <c r="N116" s="394"/>
      <c r="O116" s="394"/>
      <c r="P116" s="394"/>
      <c r="Q116" s="394"/>
      <c r="R116" s="394"/>
      <c r="S116" s="394"/>
      <c r="T116" s="394"/>
      <c r="U116" s="394"/>
      <c r="V116" s="395"/>
      <c r="W116" s="396"/>
      <c r="X116" s="203"/>
      <c r="Y116" s="203"/>
      <c r="Z116" s="332"/>
      <c r="AA116" s="333"/>
      <c r="AB116" s="203"/>
      <c r="AC116" s="203"/>
      <c r="AD116" s="332"/>
      <c r="AE116" s="235"/>
      <c r="AF116" s="368" t="s">
        <v>57</v>
      </c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2"/>
      <c r="AV116" s="158"/>
      <c r="AW116" s="369"/>
      <c r="AX116" s="370"/>
      <c r="AY116" s="371" t="s">
        <v>58</v>
      </c>
      <c r="AZ116" s="372"/>
      <c r="BA116" s="372"/>
      <c r="BB116" s="372"/>
      <c r="BC116" s="372"/>
      <c r="BD116" s="372"/>
      <c r="BE116" s="372"/>
      <c r="BF116" s="372"/>
      <c r="BG116" s="372"/>
      <c r="BH116" s="372"/>
      <c r="BI116" s="372"/>
      <c r="BJ116" s="373"/>
      <c r="BK116" s="158"/>
      <c r="BL116" s="368" t="s">
        <v>59</v>
      </c>
      <c r="BM116" s="31"/>
      <c r="BN116" s="31"/>
      <c r="BO116" s="31"/>
      <c r="BP116" s="31"/>
      <c r="BQ116" s="31"/>
      <c r="BR116" s="32"/>
      <c r="BS116" s="126"/>
      <c r="BT116" s="126"/>
    </row>
    <row r="117" ht="10.5" customHeight="1">
      <c r="A117" s="127"/>
      <c r="B117" s="209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114"/>
      <c r="W117" s="396"/>
      <c r="X117" s="187"/>
      <c r="Y117" s="187"/>
      <c r="Z117" s="397"/>
      <c r="AA117" s="187"/>
      <c r="AB117" s="187"/>
      <c r="AC117" s="187"/>
      <c r="AD117" s="398"/>
      <c r="AE117" s="235"/>
      <c r="AF117" s="232" t="s">
        <v>68</v>
      </c>
      <c r="AG117" s="232" t="s">
        <v>69</v>
      </c>
      <c r="AH117" s="232" t="s">
        <v>70</v>
      </c>
      <c r="AI117" s="232" t="s">
        <v>71</v>
      </c>
      <c r="AJ117" s="232" t="s">
        <v>72</v>
      </c>
      <c r="AK117" s="232" t="s">
        <v>73</v>
      </c>
      <c r="AL117" s="232" t="s">
        <v>74</v>
      </c>
      <c r="AM117" s="232" t="s">
        <v>75</v>
      </c>
      <c r="AN117" s="232" t="s">
        <v>76</v>
      </c>
      <c r="AO117" s="232" t="s">
        <v>77</v>
      </c>
      <c r="AP117" s="232" t="s">
        <v>29</v>
      </c>
      <c r="AQ117" s="232" t="s">
        <v>78</v>
      </c>
      <c r="AR117" s="232" t="s">
        <v>79</v>
      </c>
      <c r="AS117" s="232" t="s">
        <v>33</v>
      </c>
      <c r="AT117" s="232" t="s">
        <v>35</v>
      </c>
      <c r="AU117" s="236" t="s">
        <v>36</v>
      </c>
      <c r="AV117" s="158"/>
      <c r="AW117" s="237" t="s">
        <v>80</v>
      </c>
      <c r="AX117" s="237" t="s">
        <v>81</v>
      </c>
      <c r="AY117" s="237" t="s">
        <v>80</v>
      </c>
      <c r="AZ117" s="237" t="s">
        <v>81</v>
      </c>
      <c r="BA117" s="237" t="s">
        <v>80</v>
      </c>
      <c r="BB117" s="237" t="s">
        <v>81</v>
      </c>
      <c r="BC117" s="237" t="s">
        <v>80</v>
      </c>
      <c r="BD117" s="237" t="s">
        <v>81</v>
      </c>
      <c r="BE117" s="237" t="s">
        <v>80</v>
      </c>
      <c r="BF117" s="237" t="s">
        <v>81</v>
      </c>
      <c r="BG117" s="237" t="s">
        <v>80</v>
      </c>
      <c r="BH117" s="237" t="s">
        <v>81</v>
      </c>
      <c r="BI117" s="237" t="s">
        <v>80</v>
      </c>
      <c r="BJ117" s="238" t="s">
        <v>81</v>
      </c>
      <c r="BK117" s="158"/>
      <c r="BL117" s="239" t="s">
        <v>82</v>
      </c>
      <c r="BM117" s="239" t="s">
        <v>83</v>
      </c>
      <c r="BN117" s="239" t="s">
        <v>84</v>
      </c>
      <c r="BO117" s="239" t="s">
        <v>85</v>
      </c>
      <c r="BP117" s="239" t="s">
        <v>86</v>
      </c>
      <c r="BQ117" s="239" t="s">
        <v>87</v>
      </c>
      <c r="BR117" s="240" t="s">
        <v>88</v>
      </c>
      <c r="BS117" s="126"/>
      <c r="BT117" s="126"/>
    </row>
    <row r="118" ht="45.75" customHeight="1">
      <c r="A118" s="127"/>
      <c r="B118" s="48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162"/>
      <c r="W118" s="345"/>
      <c r="X118" s="232" t="s">
        <v>62</v>
      </c>
      <c r="Y118" s="232" t="s">
        <v>63</v>
      </c>
      <c r="Z118" s="233" t="s">
        <v>64</v>
      </c>
      <c r="AA118" s="234"/>
      <c r="AB118" s="232" t="s">
        <v>65</v>
      </c>
      <c r="AC118" s="232" t="s">
        <v>66</v>
      </c>
      <c r="AD118" s="233" t="s">
        <v>67</v>
      </c>
      <c r="AE118" s="235"/>
      <c r="AF118" s="248"/>
      <c r="AG118" s="248"/>
      <c r="AH118" s="248"/>
      <c r="AI118" s="248"/>
      <c r="AJ118" s="248"/>
      <c r="AK118" s="248"/>
      <c r="AL118" s="248"/>
      <c r="AM118" s="248"/>
      <c r="AN118" s="248"/>
      <c r="AO118" s="248"/>
      <c r="AP118" s="248"/>
      <c r="AQ118" s="248"/>
      <c r="AR118" s="248"/>
      <c r="AS118" s="248"/>
      <c r="AT118" s="248"/>
      <c r="AU118" s="47"/>
      <c r="AV118" s="158"/>
      <c r="AW118" s="250"/>
      <c r="AX118" s="251"/>
      <c r="AY118" s="250"/>
      <c r="AZ118" s="251"/>
      <c r="BA118" s="250"/>
      <c r="BB118" s="251"/>
      <c r="BC118" s="250"/>
      <c r="BD118" s="251"/>
      <c r="BE118" s="250"/>
      <c r="BF118" s="251"/>
      <c r="BG118" s="250"/>
      <c r="BH118" s="251"/>
      <c r="BI118" s="250"/>
      <c r="BJ118" s="252"/>
      <c r="BK118" s="158"/>
      <c r="BL118" s="248"/>
      <c r="BM118" s="248"/>
      <c r="BN118" s="248"/>
      <c r="BO118" s="248"/>
      <c r="BP118" s="248"/>
      <c r="BQ118" s="248"/>
      <c r="BR118" s="47"/>
      <c r="BS118" s="126"/>
      <c r="BT118" s="126"/>
    </row>
    <row r="119" ht="68.25" customHeight="1">
      <c r="A119" s="127"/>
      <c r="B119" s="346"/>
      <c r="C119" s="347" t="s">
        <v>90</v>
      </c>
      <c r="D119" s="198"/>
      <c r="E119" s="348" t="s">
        <v>91</v>
      </c>
      <c r="F119" s="348" t="s">
        <v>92</v>
      </c>
      <c r="G119" s="349" t="s">
        <v>93</v>
      </c>
      <c r="H119" s="257" t="s">
        <v>94</v>
      </c>
      <c r="I119" s="258" t="s">
        <v>95</v>
      </c>
      <c r="J119" s="259" t="s">
        <v>96</v>
      </c>
      <c r="K119" s="260" t="s">
        <v>97</v>
      </c>
      <c r="L119" s="261" t="s">
        <v>98</v>
      </c>
      <c r="M119" s="262" t="s">
        <v>99</v>
      </c>
      <c r="N119" s="263" t="s">
        <v>100</v>
      </c>
      <c r="O119" s="264" t="s">
        <v>101</v>
      </c>
      <c r="P119" s="265" t="s">
        <v>102</v>
      </c>
      <c r="Q119" s="399" t="s">
        <v>103</v>
      </c>
      <c r="R119" s="267" t="s">
        <v>104</v>
      </c>
      <c r="S119" s="268" t="s">
        <v>105</v>
      </c>
      <c r="T119" s="269" t="s">
        <v>106</v>
      </c>
      <c r="U119" s="270" t="s">
        <v>107</v>
      </c>
      <c r="V119" s="263" t="s">
        <v>108</v>
      </c>
      <c r="W119" s="293"/>
      <c r="X119" s="250"/>
      <c r="Y119" s="250"/>
      <c r="Z119" s="50"/>
      <c r="AA119" s="249"/>
      <c r="AB119" s="250"/>
      <c r="AC119" s="250"/>
      <c r="AD119" s="50"/>
      <c r="AE119" s="235"/>
      <c r="AF119" s="250"/>
      <c r="AG119" s="250"/>
      <c r="AH119" s="250"/>
      <c r="AI119" s="250"/>
      <c r="AJ119" s="250"/>
      <c r="AK119" s="250"/>
      <c r="AL119" s="250"/>
      <c r="AM119" s="250"/>
      <c r="AN119" s="250"/>
      <c r="AO119" s="250"/>
      <c r="AP119" s="250"/>
      <c r="AQ119" s="250"/>
      <c r="AR119" s="250"/>
      <c r="AS119" s="250"/>
      <c r="AT119" s="250"/>
      <c r="AU119" s="50"/>
      <c r="AV119" s="158"/>
      <c r="AW119" s="272" t="s">
        <v>109</v>
      </c>
      <c r="AX119" s="32"/>
      <c r="AY119" s="272" t="s">
        <v>68</v>
      </c>
      <c r="AZ119" s="32"/>
      <c r="BA119" s="272" t="s">
        <v>69</v>
      </c>
      <c r="BB119" s="32"/>
      <c r="BC119" s="272" t="s">
        <v>70</v>
      </c>
      <c r="BD119" s="32"/>
      <c r="BE119" s="272" t="s">
        <v>71</v>
      </c>
      <c r="BF119" s="32"/>
      <c r="BG119" s="272" t="s">
        <v>72</v>
      </c>
      <c r="BH119" s="32"/>
      <c r="BI119" s="272" t="s">
        <v>73</v>
      </c>
      <c r="BJ119" s="32"/>
      <c r="BK119" s="158"/>
      <c r="BL119" s="250"/>
      <c r="BM119" s="250"/>
      <c r="BN119" s="250"/>
      <c r="BO119" s="250"/>
      <c r="BP119" s="250"/>
      <c r="BQ119" s="250"/>
      <c r="BR119" s="50"/>
      <c r="BS119" s="126"/>
      <c r="BT119" s="126"/>
    </row>
    <row r="120" ht="27.0" customHeight="1">
      <c r="A120" s="127"/>
      <c r="B120" s="273" t="s">
        <v>319</v>
      </c>
      <c r="C120" s="274" t="s">
        <v>320</v>
      </c>
      <c r="D120" s="302" t="s">
        <v>321</v>
      </c>
      <c r="E120" s="383" t="s">
        <v>292</v>
      </c>
      <c r="F120" s="277">
        <v>6.0</v>
      </c>
      <c r="G120" s="382">
        <v>489.6</v>
      </c>
      <c r="H120" s="257"/>
      <c r="I120" s="258"/>
      <c r="J120" s="259"/>
      <c r="K120" s="260"/>
      <c r="L120" s="261"/>
      <c r="M120" s="262"/>
      <c r="N120" s="263"/>
      <c r="O120" s="264"/>
      <c r="P120" s="265"/>
      <c r="Q120" s="399"/>
      <c r="R120" s="267"/>
      <c r="S120" s="268"/>
      <c r="T120" s="269"/>
      <c r="U120" s="270"/>
      <c r="V120" s="285"/>
      <c r="W120" s="293"/>
      <c r="X120" s="294">
        <f t="shared" ref="X120:X137" si="49">H120+I120+J120+K120+L120+M120+N120+O120+P120+Q120+R120+S120+T120+U120+V120</f>
        <v>0</v>
      </c>
      <c r="Y120" s="294">
        <f t="shared" ref="Y120:Y137" si="50">X120*F120</f>
        <v>0</v>
      </c>
      <c r="Z120" s="295">
        <f t="shared" ref="Z120:Z137" si="51">G120*X120</f>
        <v>0</v>
      </c>
      <c r="AA120" s="249"/>
      <c r="AB120" s="381">
        <v>7.7</v>
      </c>
      <c r="AC120" s="297">
        <f t="shared" ref="AC120:AC137" si="52">AB120*X120</f>
        <v>0</v>
      </c>
      <c r="AD120" s="295">
        <f t="shared" ref="AD120:AD137" si="53">AF120*0.26+AG120*0.32+AH120*0.36+AI120*0.42+AJ120*0.5+AK120*0.52+AL120*0.62+AM120*0.68+AN120*0.85+AO120*0.85+AQ120*0.13+AS120*0.154+AU120*0.208+AY120*0.04+AZ120*0.04+BA120*0.06+BB120*0.09+BC120*0.07+BD120*0.11+BE120*0.08+BF120*0.19+BG120*0.09+BH120*0.22+BI120*0.1+BJ120*0.18</f>
        <v>0</v>
      </c>
      <c r="AE120" s="298"/>
      <c r="AF120" s="299"/>
      <c r="AG120" s="299"/>
      <c r="AH120" s="299"/>
      <c r="AI120" s="299"/>
      <c r="AJ120" s="299">
        <f>2*X120</f>
        <v>0</v>
      </c>
      <c r="AK120" s="299">
        <f>1*X120</f>
        <v>0</v>
      </c>
      <c r="AL120" s="299">
        <f t="shared" ref="AL120:AL121" si="54">1*X120</f>
        <v>0</v>
      </c>
      <c r="AM120" s="299">
        <f>1*X120</f>
        <v>0</v>
      </c>
      <c r="AN120" s="299"/>
      <c r="AO120" s="299">
        <f>1*X120</f>
        <v>0</v>
      </c>
      <c r="AP120" s="299"/>
      <c r="AQ120" s="299"/>
      <c r="AR120" s="299"/>
      <c r="AS120" s="299"/>
      <c r="AT120" s="299"/>
      <c r="AU120" s="299"/>
      <c r="AV120" s="301"/>
      <c r="AW120" s="299"/>
      <c r="AX120" s="299"/>
      <c r="AY120" s="299"/>
      <c r="AZ120" s="299"/>
      <c r="BA120" s="299"/>
      <c r="BB120" s="299">
        <f>24*X120</f>
        <v>0</v>
      </c>
      <c r="BC120" s="299"/>
      <c r="BD120" s="299"/>
      <c r="BE120" s="299"/>
      <c r="BF120" s="299"/>
      <c r="BG120" s="299"/>
      <c r="BH120" s="299"/>
      <c r="BI120" s="299"/>
      <c r="BJ120" s="299"/>
      <c r="BK120" s="301"/>
      <c r="BL120" s="299"/>
      <c r="BM120" s="299"/>
      <c r="BN120" s="305"/>
      <c r="BO120" s="305"/>
      <c r="BP120" s="305"/>
      <c r="BQ120" s="305"/>
      <c r="BR120" s="299">
        <f>6*X120</f>
        <v>0</v>
      </c>
      <c r="BS120" s="126"/>
      <c r="BT120" s="126"/>
    </row>
    <row r="121" ht="27.0" customHeight="1">
      <c r="A121" s="127"/>
      <c r="B121" s="273" t="s">
        <v>322</v>
      </c>
      <c r="C121" s="274" t="s">
        <v>320</v>
      </c>
      <c r="D121" s="302" t="s">
        <v>323</v>
      </c>
      <c r="E121" s="383" t="s">
        <v>292</v>
      </c>
      <c r="F121" s="277">
        <v>6.0</v>
      </c>
      <c r="G121" s="382">
        <v>288.0</v>
      </c>
      <c r="H121" s="257"/>
      <c r="I121" s="258"/>
      <c r="J121" s="259"/>
      <c r="K121" s="260"/>
      <c r="L121" s="261"/>
      <c r="M121" s="262"/>
      <c r="N121" s="263"/>
      <c r="O121" s="264"/>
      <c r="P121" s="265"/>
      <c r="Q121" s="399"/>
      <c r="R121" s="267"/>
      <c r="S121" s="268"/>
      <c r="T121" s="269"/>
      <c r="U121" s="270"/>
      <c r="V121" s="400"/>
      <c r="W121" s="293"/>
      <c r="X121" s="294">
        <f t="shared" si="49"/>
        <v>0</v>
      </c>
      <c r="Y121" s="294">
        <f t="shared" si="50"/>
        <v>0</v>
      </c>
      <c r="Z121" s="295">
        <f t="shared" si="51"/>
        <v>0</v>
      </c>
      <c r="AA121" s="249"/>
      <c r="AB121" s="381">
        <v>4.9</v>
      </c>
      <c r="AC121" s="297">
        <f t="shared" si="52"/>
        <v>0</v>
      </c>
      <c r="AD121" s="295">
        <f t="shared" si="53"/>
        <v>0</v>
      </c>
      <c r="AE121" s="298"/>
      <c r="AF121" s="299"/>
      <c r="AG121" s="299"/>
      <c r="AH121" s="299"/>
      <c r="AI121" s="299"/>
      <c r="AJ121" s="299"/>
      <c r="AK121" s="299"/>
      <c r="AL121" s="299">
        <f t="shared" si="54"/>
        <v>0</v>
      </c>
      <c r="AM121" s="299"/>
      <c r="AN121" s="299"/>
      <c r="AO121" s="299">
        <f>5*X121</f>
        <v>0</v>
      </c>
      <c r="AP121" s="299"/>
      <c r="AQ121" s="299"/>
      <c r="AR121" s="299"/>
      <c r="AS121" s="299"/>
      <c r="AT121" s="299"/>
      <c r="AU121" s="299"/>
      <c r="AV121" s="301"/>
      <c r="AW121" s="299"/>
      <c r="AX121" s="299"/>
      <c r="AY121" s="299"/>
      <c r="AZ121" s="299"/>
      <c r="BA121" s="299"/>
      <c r="BB121" s="299">
        <f>8*X121</f>
        <v>0</v>
      </c>
      <c r="BC121" s="299"/>
      <c r="BD121" s="299">
        <f>16*X121</f>
        <v>0</v>
      </c>
      <c r="BE121" s="299"/>
      <c r="BF121" s="299"/>
      <c r="BG121" s="299"/>
      <c r="BH121" s="299"/>
      <c r="BI121" s="299"/>
      <c r="BJ121" s="299"/>
      <c r="BK121" s="301"/>
      <c r="BL121" s="299"/>
      <c r="BM121" s="305"/>
      <c r="BN121" s="305"/>
      <c r="BO121" s="305"/>
      <c r="BP121" s="299"/>
      <c r="BQ121" s="299">
        <f t="shared" ref="BQ121:BQ122" si="55">6*X121</f>
        <v>0</v>
      </c>
      <c r="BR121" s="305"/>
      <c r="BS121" s="126"/>
      <c r="BT121" s="126"/>
    </row>
    <row r="122" ht="27.0" customHeight="1">
      <c r="A122" s="127"/>
      <c r="B122" s="273" t="s">
        <v>324</v>
      </c>
      <c r="C122" s="274" t="s">
        <v>320</v>
      </c>
      <c r="D122" s="401" t="s">
        <v>325</v>
      </c>
      <c r="E122" s="383" t="s">
        <v>292</v>
      </c>
      <c r="F122" s="277">
        <v>6.0</v>
      </c>
      <c r="G122" s="382">
        <v>455.0</v>
      </c>
      <c r="H122" s="257"/>
      <c r="I122" s="258"/>
      <c r="J122" s="259"/>
      <c r="K122" s="260"/>
      <c r="L122" s="261"/>
      <c r="M122" s="262"/>
      <c r="N122" s="263"/>
      <c r="O122" s="264"/>
      <c r="P122" s="265"/>
      <c r="Q122" s="399"/>
      <c r="R122" s="267"/>
      <c r="S122" s="268"/>
      <c r="T122" s="269"/>
      <c r="U122" s="402"/>
      <c r="V122" s="309"/>
      <c r="W122" s="293"/>
      <c r="X122" s="294">
        <f t="shared" si="49"/>
        <v>0</v>
      </c>
      <c r="Y122" s="294">
        <f t="shared" si="50"/>
        <v>0</v>
      </c>
      <c r="Z122" s="295">
        <f t="shared" si="51"/>
        <v>0</v>
      </c>
      <c r="AA122" s="249">
        <v>6.0</v>
      </c>
      <c r="AB122" s="381">
        <v>7.5</v>
      </c>
      <c r="AC122" s="297">
        <f t="shared" si="52"/>
        <v>0</v>
      </c>
      <c r="AD122" s="295">
        <f t="shared" si="53"/>
        <v>0</v>
      </c>
      <c r="AE122" s="298"/>
      <c r="AF122" s="299"/>
      <c r="AG122" s="299"/>
      <c r="AH122" s="299"/>
      <c r="AI122" s="299"/>
      <c r="AJ122" s="299">
        <f t="shared" ref="AJ122:AJ123" si="56">1*X122</f>
        <v>0</v>
      </c>
      <c r="AK122" s="299"/>
      <c r="AL122" s="299">
        <f>3*X122</f>
        <v>0</v>
      </c>
      <c r="AM122" s="299"/>
      <c r="AN122" s="299"/>
      <c r="AO122" s="299">
        <f>2*X122</f>
        <v>0</v>
      </c>
      <c r="AP122" s="299"/>
      <c r="AQ122" s="299"/>
      <c r="AR122" s="299"/>
      <c r="AS122" s="299"/>
      <c r="AT122" s="299"/>
      <c r="AU122" s="299"/>
      <c r="AV122" s="301"/>
      <c r="AW122" s="299"/>
      <c r="AX122" s="299"/>
      <c r="AY122" s="299"/>
      <c r="AZ122" s="299">
        <f>10*X122</f>
        <v>0</v>
      </c>
      <c r="BA122" s="299"/>
      <c r="BB122" s="299">
        <f>16*X122</f>
        <v>0</v>
      </c>
      <c r="BC122" s="299"/>
      <c r="BD122" s="299"/>
      <c r="BE122" s="299"/>
      <c r="BF122" s="299"/>
      <c r="BG122" s="299"/>
      <c r="BH122" s="299"/>
      <c r="BI122" s="299"/>
      <c r="BJ122" s="299"/>
      <c r="BK122" s="301"/>
      <c r="BL122" s="299"/>
      <c r="BM122" s="305"/>
      <c r="BN122" s="305"/>
      <c r="BO122" s="299"/>
      <c r="BP122" s="305"/>
      <c r="BQ122" s="299">
        <f t="shared" si="55"/>
        <v>0</v>
      </c>
      <c r="BR122" s="305"/>
      <c r="BS122" s="126"/>
      <c r="BT122" s="126"/>
    </row>
    <row r="123" ht="27.0" customHeight="1">
      <c r="A123" s="127"/>
      <c r="B123" s="273" t="s">
        <v>326</v>
      </c>
      <c r="C123" s="274" t="s">
        <v>320</v>
      </c>
      <c r="D123" s="302" t="s">
        <v>327</v>
      </c>
      <c r="E123" s="383" t="s">
        <v>292</v>
      </c>
      <c r="F123" s="277">
        <v>3.0</v>
      </c>
      <c r="G123" s="382">
        <v>660.2</v>
      </c>
      <c r="H123" s="257"/>
      <c r="I123" s="258"/>
      <c r="J123" s="259"/>
      <c r="K123" s="260"/>
      <c r="L123" s="261"/>
      <c r="M123" s="262"/>
      <c r="N123" s="263"/>
      <c r="O123" s="264"/>
      <c r="P123" s="265"/>
      <c r="Q123" s="399"/>
      <c r="R123" s="267"/>
      <c r="S123" s="268"/>
      <c r="T123" s="269"/>
      <c r="U123" s="402"/>
      <c r="V123" s="309"/>
      <c r="W123" s="293"/>
      <c r="X123" s="294">
        <f t="shared" si="49"/>
        <v>0</v>
      </c>
      <c r="Y123" s="294">
        <f t="shared" si="50"/>
        <v>0</v>
      </c>
      <c r="Z123" s="295">
        <f t="shared" si="51"/>
        <v>0</v>
      </c>
      <c r="AA123" s="249"/>
      <c r="AB123" s="381">
        <v>12.2</v>
      </c>
      <c r="AC123" s="297">
        <f t="shared" si="52"/>
        <v>0</v>
      </c>
      <c r="AD123" s="295">
        <f t="shared" si="53"/>
        <v>0</v>
      </c>
      <c r="AE123" s="298"/>
      <c r="AF123" s="299"/>
      <c r="AG123" s="299"/>
      <c r="AH123" s="299"/>
      <c r="AI123" s="299"/>
      <c r="AJ123" s="299">
        <f t="shared" si="56"/>
        <v>0</v>
      </c>
      <c r="AK123" s="299">
        <f>1*X123</f>
        <v>0</v>
      </c>
      <c r="AL123" s="299"/>
      <c r="AM123" s="299"/>
      <c r="AN123" s="299"/>
      <c r="AO123" s="299"/>
      <c r="AP123" s="299"/>
      <c r="AQ123" s="299"/>
      <c r="AR123" s="299"/>
      <c r="AS123" s="299"/>
      <c r="AT123" s="299"/>
      <c r="AU123" s="299">
        <f>1*X123</f>
        <v>0</v>
      </c>
      <c r="AV123" s="301"/>
      <c r="AW123" s="299"/>
      <c r="AX123" s="299"/>
      <c r="AY123" s="299"/>
      <c r="AZ123" s="299"/>
      <c r="BA123" s="299"/>
      <c r="BB123" s="299">
        <f>12*X123</f>
        <v>0</v>
      </c>
      <c r="BC123" s="299"/>
      <c r="BD123" s="299"/>
      <c r="BE123" s="299"/>
      <c r="BF123" s="299"/>
      <c r="BG123" s="299"/>
      <c r="BH123" s="299"/>
      <c r="BI123" s="299"/>
      <c r="BJ123" s="299"/>
      <c r="BK123" s="301"/>
      <c r="BL123" s="299"/>
      <c r="BM123" s="305"/>
      <c r="BN123" s="305"/>
      <c r="BO123" s="299"/>
      <c r="BP123" s="305"/>
      <c r="BQ123" s="305"/>
      <c r="BR123" s="299">
        <f>3*X123</f>
        <v>0</v>
      </c>
      <c r="BS123" s="126"/>
      <c r="BT123" s="126"/>
    </row>
    <row r="124" ht="27.0" customHeight="1">
      <c r="A124" s="127"/>
      <c r="B124" s="273" t="s">
        <v>328</v>
      </c>
      <c r="C124" s="274" t="s">
        <v>320</v>
      </c>
      <c r="D124" s="302" t="s">
        <v>329</v>
      </c>
      <c r="E124" s="383" t="s">
        <v>292</v>
      </c>
      <c r="F124" s="277">
        <v>3.0</v>
      </c>
      <c r="G124" s="382">
        <v>157.0</v>
      </c>
      <c r="H124" s="257"/>
      <c r="I124" s="258"/>
      <c r="J124" s="259"/>
      <c r="K124" s="260"/>
      <c r="L124" s="261"/>
      <c r="M124" s="262"/>
      <c r="N124" s="263"/>
      <c r="O124" s="264"/>
      <c r="P124" s="265"/>
      <c r="Q124" s="399"/>
      <c r="R124" s="267"/>
      <c r="S124" s="268"/>
      <c r="T124" s="269"/>
      <c r="U124" s="402"/>
      <c r="V124" s="309"/>
      <c r="W124" s="293"/>
      <c r="X124" s="294">
        <f t="shared" si="49"/>
        <v>0</v>
      </c>
      <c r="Y124" s="294">
        <f t="shared" si="50"/>
        <v>0</v>
      </c>
      <c r="Z124" s="295">
        <f t="shared" si="51"/>
        <v>0</v>
      </c>
      <c r="AA124" s="249"/>
      <c r="AB124" s="381">
        <v>2.4</v>
      </c>
      <c r="AC124" s="297">
        <f t="shared" si="52"/>
        <v>0</v>
      </c>
      <c r="AD124" s="295">
        <f t="shared" si="53"/>
        <v>0</v>
      </c>
      <c r="AE124" s="298"/>
      <c r="AF124" s="299"/>
      <c r="AG124" s="299"/>
      <c r="AH124" s="299"/>
      <c r="AI124" s="299"/>
      <c r="AJ124" s="299"/>
      <c r="AK124" s="299"/>
      <c r="AL124" s="299"/>
      <c r="AM124" s="299">
        <f>2*X124</f>
        <v>0</v>
      </c>
      <c r="AN124" s="299"/>
      <c r="AO124" s="299"/>
      <c r="AP124" s="299"/>
      <c r="AQ124" s="299"/>
      <c r="AR124" s="299"/>
      <c r="AS124" s="299">
        <f>1*X124</f>
        <v>0</v>
      </c>
      <c r="AT124" s="299"/>
      <c r="AU124" s="299"/>
      <c r="AV124" s="301"/>
      <c r="AW124" s="299"/>
      <c r="AX124" s="299"/>
      <c r="AY124" s="299"/>
      <c r="AZ124" s="299"/>
      <c r="BA124" s="299"/>
      <c r="BB124" s="299">
        <f>8*X124</f>
        <v>0</v>
      </c>
      <c r="BC124" s="299"/>
      <c r="BD124" s="299">
        <f>4*X124</f>
        <v>0</v>
      </c>
      <c r="BE124" s="299"/>
      <c r="BF124" s="299"/>
      <c r="BG124" s="299"/>
      <c r="BH124" s="299"/>
      <c r="BI124" s="299"/>
      <c r="BJ124" s="299"/>
      <c r="BK124" s="301"/>
      <c r="BL124" s="299"/>
      <c r="BM124" s="305"/>
      <c r="BN124" s="305"/>
      <c r="BO124" s="305"/>
      <c r="BP124" s="299">
        <f>3*X124</f>
        <v>0</v>
      </c>
      <c r="BQ124" s="305"/>
      <c r="BR124" s="305"/>
      <c r="BS124" s="126"/>
      <c r="BT124" s="126"/>
    </row>
    <row r="125" ht="27.0" customHeight="1">
      <c r="A125" s="127"/>
      <c r="B125" s="273" t="s">
        <v>330</v>
      </c>
      <c r="C125" s="274" t="s">
        <v>320</v>
      </c>
      <c r="D125" s="302" t="s">
        <v>331</v>
      </c>
      <c r="E125" s="383" t="s">
        <v>292</v>
      </c>
      <c r="F125" s="277">
        <v>6.0</v>
      </c>
      <c r="G125" s="382">
        <v>436.0</v>
      </c>
      <c r="H125" s="257"/>
      <c r="I125" s="258"/>
      <c r="J125" s="259"/>
      <c r="K125" s="260"/>
      <c r="L125" s="261"/>
      <c r="M125" s="262"/>
      <c r="N125" s="263"/>
      <c r="O125" s="264"/>
      <c r="P125" s="265"/>
      <c r="Q125" s="399"/>
      <c r="R125" s="267"/>
      <c r="S125" s="268"/>
      <c r="T125" s="269"/>
      <c r="U125" s="402"/>
      <c r="V125" s="309"/>
      <c r="W125" s="293"/>
      <c r="X125" s="294">
        <f t="shared" si="49"/>
        <v>0</v>
      </c>
      <c r="Y125" s="294">
        <f t="shared" si="50"/>
        <v>0</v>
      </c>
      <c r="Z125" s="295">
        <f t="shared" si="51"/>
        <v>0</v>
      </c>
      <c r="AA125" s="249"/>
      <c r="AB125" s="381">
        <v>9.5</v>
      </c>
      <c r="AC125" s="297">
        <f t="shared" si="52"/>
        <v>0</v>
      </c>
      <c r="AD125" s="295">
        <f t="shared" si="53"/>
        <v>0</v>
      </c>
      <c r="AE125" s="298"/>
      <c r="AF125" s="299"/>
      <c r="AG125" s="299"/>
      <c r="AH125" s="299"/>
      <c r="AI125" s="299"/>
      <c r="AJ125" s="299"/>
      <c r="AK125" s="299">
        <f>3*X125</f>
        <v>0</v>
      </c>
      <c r="AL125" s="299">
        <f>3*X125</f>
        <v>0</v>
      </c>
      <c r="AM125" s="299"/>
      <c r="AN125" s="299"/>
      <c r="AO125" s="299"/>
      <c r="AP125" s="299"/>
      <c r="AQ125" s="299"/>
      <c r="AR125" s="299"/>
      <c r="AS125" s="299"/>
      <c r="AT125" s="299"/>
      <c r="AU125" s="299"/>
      <c r="AV125" s="301"/>
      <c r="AW125" s="299"/>
      <c r="AX125" s="299"/>
      <c r="AY125" s="299"/>
      <c r="AZ125" s="299"/>
      <c r="BA125" s="299"/>
      <c r="BB125" s="299">
        <f>5*X125</f>
        <v>0</v>
      </c>
      <c r="BC125" s="299"/>
      <c r="BD125" s="299">
        <f>1*X125</f>
        <v>0</v>
      </c>
      <c r="BE125" s="299"/>
      <c r="BF125" s="299"/>
      <c r="BG125" s="299"/>
      <c r="BH125" s="299"/>
      <c r="BI125" s="299"/>
      <c r="BJ125" s="299"/>
      <c r="BK125" s="301"/>
      <c r="BL125" s="299"/>
      <c r="BM125" s="305"/>
      <c r="BN125" s="305"/>
      <c r="BO125" s="305"/>
      <c r="BP125" s="299">
        <f>6*X125</f>
        <v>0</v>
      </c>
      <c r="BQ125" s="299"/>
      <c r="BR125" s="305"/>
      <c r="BS125" s="126"/>
      <c r="BT125" s="126"/>
    </row>
    <row r="126" ht="27.0" customHeight="1">
      <c r="A126" s="127"/>
      <c r="B126" s="273" t="s">
        <v>332</v>
      </c>
      <c r="C126" s="274" t="s">
        <v>320</v>
      </c>
      <c r="D126" s="302" t="s">
        <v>333</v>
      </c>
      <c r="E126" s="383" t="s">
        <v>292</v>
      </c>
      <c r="F126" s="277">
        <v>12.0</v>
      </c>
      <c r="G126" s="382">
        <v>138.0</v>
      </c>
      <c r="H126" s="257"/>
      <c r="I126" s="258"/>
      <c r="J126" s="259"/>
      <c r="K126" s="260"/>
      <c r="L126" s="261"/>
      <c r="M126" s="262"/>
      <c r="N126" s="263"/>
      <c r="O126" s="264"/>
      <c r="P126" s="265"/>
      <c r="Q126" s="399"/>
      <c r="R126" s="267"/>
      <c r="S126" s="268"/>
      <c r="T126" s="269"/>
      <c r="U126" s="402"/>
      <c r="V126" s="309"/>
      <c r="W126" s="293"/>
      <c r="X126" s="294">
        <f t="shared" si="49"/>
        <v>0</v>
      </c>
      <c r="Y126" s="294">
        <f t="shared" si="50"/>
        <v>0</v>
      </c>
      <c r="Z126" s="295">
        <f t="shared" si="51"/>
        <v>0</v>
      </c>
      <c r="AA126" s="249"/>
      <c r="AB126" s="381">
        <v>2.5</v>
      </c>
      <c r="AC126" s="297">
        <f t="shared" si="52"/>
        <v>0</v>
      </c>
      <c r="AD126" s="295">
        <f t="shared" si="53"/>
        <v>0</v>
      </c>
      <c r="AE126" s="298"/>
      <c r="AF126" s="299"/>
      <c r="AG126" s="299">
        <f>3*X126</f>
        <v>0</v>
      </c>
      <c r="AH126" s="299">
        <f>5*X126</f>
        <v>0</v>
      </c>
      <c r="AI126" s="299">
        <f>3*X126</f>
        <v>0</v>
      </c>
      <c r="AJ126" s="299">
        <f>1*X126</f>
        <v>0</v>
      </c>
      <c r="AK126" s="299"/>
      <c r="AL126" s="299"/>
      <c r="AM126" s="299"/>
      <c r="AN126" s="299"/>
      <c r="AO126" s="299"/>
      <c r="AP126" s="299"/>
      <c r="AQ126" s="299"/>
      <c r="AR126" s="299"/>
      <c r="AS126" s="299"/>
      <c r="AT126" s="299"/>
      <c r="AU126" s="299"/>
      <c r="AV126" s="301"/>
      <c r="AW126" s="299"/>
      <c r="AX126" s="299"/>
      <c r="AY126" s="299"/>
      <c r="AZ126" s="299">
        <f t="shared" ref="AZ126:AZ127" si="57">2*X126</f>
        <v>0</v>
      </c>
      <c r="BA126" s="299"/>
      <c r="BB126" s="299">
        <f>8*X126</f>
        <v>0</v>
      </c>
      <c r="BC126" s="299"/>
      <c r="BD126" s="299">
        <f>2*X126</f>
        <v>0</v>
      </c>
      <c r="BE126" s="299"/>
      <c r="BF126" s="299"/>
      <c r="BG126" s="299"/>
      <c r="BH126" s="299"/>
      <c r="BI126" s="299"/>
      <c r="BJ126" s="299"/>
      <c r="BK126" s="301"/>
      <c r="BL126" s="299"/>
      <c r="BM126" s="299"/>
      <c r="BN126" s="299">
        <f>12*X126</f>
        <v>0</v>
      </c>
      <c r="BO126" s="305"/>
      <c r="BP126" s="299"/>
      <c r="BQ126" s="299"/>
      <c r="BR126" s="305"/>
      <c r="BS126" s="126"/>
      <c r="BT126" s="126"/>
    </row>
    <row r="127" ht="27.0" customHeight="1">
      <c r="A127" s="127"/>
      <c r="B127" s="273" t="s">
        <v>334</v>
      </c>
      <c r="C127" s="274" t="s">
        <v>320</v>
      </c>
      <c r="D127" s="302" t="s">
        <v>335</v>
      </c>
      <c r="E127" s="383" t="s">
        <v>292</v>
      </c>
      <c r="F127" s="277">
        <v>3.0</v>
      </c>
      <c r="G127" s="382">
        <v>253.0</v>
      </c>
      <c r="H127" s="257"/>
      <c r="I127" s="258"/>
      <c r="J127" s="259"/>
      <c r="K127" s="260"/>
      <c r="L127" s="261"/>
      <c r="M127" s="262"/>
      <c r="N127" s="263"/>
      <c r="O127" s="264"/>
      <c r="P127" s="265"/>
      <c r="Q127" s="399"/>
      <c r="R127" s="267"/>
      <c r="S127" s="268"/>
      <c r="T127" s="269"/>
      <c r="U127" s="402"/>
      <c r="V127" s="309"/>
      <c r="W127" s="293"/>
      <c r="X127" s="294">
        <f t="shared" si="49"/>
        <v>0</v>
      </c>
      <c r="Y127" s="294">
        <f t="shared" si="50"/>
        <v>0</v>
      </c>
      <c r="Z127" s="295">
        <f t="shared" si="51"/>
        <v>0</v>
      </c>
      <c r="AA127" s="249"/>
      <c r="AB127" s="381">
        <v>4.9</v>
      </c>
      <c r="AC127" s="297">
        <f t="shared" si="52"/>
        <v>0</v>
      </c>
      <c r="AD127" s="295">
        <f t="shared" si="53"/>
        <v>0</v>
      </c>
      <c r="AE127" s="298"/>
      <c r="AF127" s="299"/>
      <c r="AG127" s="299"/>
      <c r="AH127" s="299"/>
      <c r="AI127" s="299"/>
      <c r="AJ127" s="299">
        <f>2*X127</f>
        <v>0</v>
      </c>
      <c r="AK127" s="299">
        <f>1*X127</f>
        <v>0</v>
      </c>
      <c r="AL127" s="299"/>
      <c r="AM127" s="299"/>
      <c r="AN127" s="299"/>
      <c r="AO127" s="299"/>
      <c r="AP127" s="299"/>
      <c r="AQ127" s="299"/>
      <c r="AR127" s="299"/>
      <c r="AS127" s="299"/>
      <c r="AT127" s="299"/>
      <c r="AU127" s="299"/>
      <c r="AV127" s="301"/>
      <c r="AW127" s="299"/>
      <c r="AX127" s="299"/>
      <c r="AY127" s="299"/>
      <c r="AZ127" s="299">
        <f t="shared" si="57"/>
        <v>0</v>
      </c>
      <c r="BA127" s="299"/>
      <c r="BB127" s="299">
        <f>7*X127</f>
        <v>0</v>
      </c>
      <c r="BC127" s="299"/>
      <c r="BD127" s="299">
        <f>5*X127</f>
        <v>0</v>
      </c>
      <c r="BE127" s="299"/>
      <c r="BF127" s="299">
        <f>1*X127</f>
        <v>0</v>
      </c>
      <c r="BG127" s="299"/>
      <c r="BH127" s="299"/>
      <c r="BI127" s="299"/>
      <c r="BJ127" s="299"/>
      <c r="BK127" s="301"/>
      <c r="BL127" s="299"/>
      <c r="BM127" s="305"/>
      <c r="BN127" s="305"/>
      <c r="BO127" s="305"/>
      <c r="BP127" s="299"/>
      <c r="BQ127" s="299"/>
      <c r="BR127" s="299">
        <f>3*X127</f>
        <v>0</v>
      </c>
      <c r="BS127" s="126"/>
      <c r="BT127" s="126"/>
    </row>
    <row r="128" ht="27.0" customHeight="1">
      <c r="A128" s="127"/>
      <c r="B128" s="273" t="s">
        <v>336</v>
      </c>
      <c r="C128" s="274" t="s">
        <v>320</v>
      </c>
      <c r="D128" s="302" t="s">
        <v>337</v>
      </c>
      <c r="E128" s="383" t="s">
        <v>292</v>
      </c>
      <c r="F128" s="277">
        <v>6.0</v>
      </c>
      <c r="G128" s="382">
        <v>230.0</v>
      </c>
      <c r="H128" s="257"/>
      <c r="I128" s="258"/>
      <c r="J128" s="259"/>
      <c r="K128" s="260"/>
      <c r="L128" s="261"/>
      <c r="M128" s="262"/>
      <c r="N128" s="263"/>
      <c r="O128" s="264"/>
      <c r="P128" s="265"/>
      <c r="Q128" s="399"/>
      <c r="R128" s="267"/>
      <c r="S128" s="268"/>
      <c r="T128" s="269"/>
      <c r="U128" s="402"/>
      <c r="V128" s="309"/>
      <c r="W128" s="293"/>
      <c r="X128" s="294">
        <f t="shared" si="49"/>
        <v>0</v>
      </c>
      <c r="Y128" s="294">
        <f t="shared" si="50"/>
        <v>0</v>
      </c>
      <c r="Z128" s="295">
        <f t="shared" si="51"/>
        <v>0</v>
      </c>
      <c r="AA128" s="249"/>
      <c r="AB128" s="381">
        <v>5.3</v>
      </c>
      <c r="AC128" s="297">
        <f t="shared" si="52"/>
        <v>0</v>
      </c>
      <c r="AD128" s="295">
        <f t="shared" si="53"/>
        <v>0</v>
      </c>
      <c r="AE128" s="298"/>
      <c r="AF128" s="299"/>
      <c r="AG128" s="299"/>
      <c r="AH128" s="299"/>
      <c r="AI128" s="299">
        <f>2*X128</f>
        <v>0</v>
      </c>
      <c r="AJ128" s="299">
        <f>4*X128</f>
        <v>0</v>
      </c>
      <c r="AK128" s="299"/>
      <c r="AL128" s="299"/>
      <c r="AM128" s="299"/>
      <c r="AN128" s="299"/>
      <c r="AO128" s="299"/>
      <c r="AP128" s="299"/>
      <c r="AQ128" s="299"/>
      <c r="AR128" s="299"/>
      <c r="AS128" s="299"/>
      <c r="AT128" s="299"/>
      <c r="AU128" s="299"/>
      <c r="AV128" s="301"/>
      <c r="AW128" s="299"/>
      <c r="AX128" s="299"/>
      <c r="AY128" s="299"/>
      <c r="AZ128" s="299">
        <f>3*X128</f>
        <v>0</v>
      </c>
      <c r="BA128" s="299"/>
      <c r="BB128" s="299">
        <f>15*X128</f>
        <v>0</v>
      </c>
      <c r="BC128" s="299"/>
      <c r="BD128" s="299"/>
      <c r="BE128" s="299"/>
      <c r="BF128" s="299"/>
      <c r="BG128" s="299"/>
      <c r="BH128" s="299"/>
      <c r="BI128" s="299"/>
      <c r="BJ128" s="299"/>
      <c r="BK128" s="301"/>
      <c r="BL128" s="299"/>
      <c r="BM128" s="305"/>
      <c r="BN128" s="305"/>
      <c r="BO128" s="305"/>
      <c r="BP128" s="299">
        <f>6*X128</f>
        <v>0</v>
      </c>
      <c r="BQ128" s="299"/>
      <c r="BR128" s="305"/>
      <c r="BS128" s="126"/>
      <c r="BT128" s="126"/>
    </row>
    <row r="129" ht="27.0" customHeight="1">
      <c r="A129" s="127"/>
      <c r="B129" s="273" t="s">
        <v>338</v>
      </c>
      <c r="C129" s="274" t="s">
        <v>320</v>
      </c>
      <c r="D129" s="302" t="s">
        <v>339</v>
      </c>
      <c r="E129" s="383" t="s">
        <v>292</v>
      </c>
      <c r="F129" s="277">
        <v>3.0</v>
      </c>
      <c r="G129" s="382">
        <v>99.0</v>
      </c>
      <c r="H129" s="257"/>
      <c r="I129" s="258"/>
      <c r="J129" s="259"/>
      <c r="K129" s="260"/>
      <c r="L129" s="261"/>
      <c r="M129" s="262"/>
      <c r="N129" s="263"/>
      <c r="O129" s="264"/>
      <c r="P129" s="265"/>
      <c r="Q129" s="399"/>
      <c r="R129" s="267"/>
      <c r="S129" s="268"/>
      <c r="T129" s="269"/>
      <c r="U129" s="402"/>
      <c r="V129" s="309"/>
      <c r="W129" s="293"/>
      <c r="X129" s="294">
        <f t="shared" si="49"/>
        <v>0</v>
      </c>
      <c r="Y129" s="294">
        <f t="shared" si="50"/>
        <v>0</v>
      </c>
      <c r="Z129" s="295">
        <f t="shared" si="51"/>
        <v>0</v>
      </c>
      <c r="AA129" s="249"/>
      <c r="AB129" s="381">
        <v>1.6</v>
      </c>
      <c r="AC129" s="297">
        <f t="shared" si="52"/>
        <v>0</v>
      </c>
      <c r="AD129" s="295">
        <f t="shared" si="53"/>
        <v>0</v>
      </c>
      <c r="AE129" s="298"/>
      <c r="AF129" s="299"/>
      <c r="AG129" s="299"/>
      <c r="AH129" s="299">
        <f>1*X129</f>
        <v>0</v>
      </c>
      <c r="AI129" s="299">
        <f>1*X129</f>
        <v>0</v>
      </c>
      <c r="AJ129" s="299"/>
      <c r="AK129" s="299"/>
      <c r="AL129" s="299">
        <f>1*X129</f>
        <v>0</v>
      </c>
      <c r="AM129" s="299"/>
      <c r="AN129" s="299"/>
      <c r="AO129" s="299"/>
      <c r="AP129" s="299"/>
      <c r="AQ129" s="299"/>
      <c r="AR129" s="299"/>
      <c r="AS129" s="299"/>
      <c r="AT129" s="299"/>
      <c r="AU129" s="299"/>
      <c r="AV129" s="301"/>
      <c r="AW129" s="299"/>
      <c r="AX129" s="299"/>
      <c r="AY129" s="299"/>
      <c r="AZ129" s="299"/>
      <c r="BA129" s="299"/>
      <c r="BB129" s="299"/>
      <c r="BC129" s="299"/>
      <c r="BD129" s="299">
        <f>3*X129</f>
        <v>0</v>
      </c>
      <c r="BE129" s="299"/>
      <c r="BF129" s="299"/>
      <c r="BG129" s="299"/>
      <c r="BH129" s="299"/>
      <c r="BI129" s="299"/>
      <c r="BJ129" s="299"/>
      <c r="BK129" s="301"/>
      <c r="BL129" s="299"/>
      <c r="BM129" s="305"/>
      <c r="BN129" s="305"/>
      <c r="BO129" s="305"/>
      <c r="BP129" s="299">
        <f>3*X129</f>
        <v>0</v>
      </c>
      <c r="BQ129" s="299"/>
      <c r="BR129" s="305"/>
      <c r="BS129" s="126"/>
      <c r="BT129" s="126"/>
    </row>
    <row r="130" ht="27.0" customHeight="1">
      <c r="A130" s="127"/>
      <c r="B130" s="273" t="s">
        <v>340</v>
      </c>
      <c r="C130" s="274" t="s">
        <v>320</v>
      </c>
      <c r="D130" s="302" t="s">
        <v>341</v>
      </c>
      <c r="E130" s="383" t="s">
        <v>292</v>
      </c>
      <c r="F130" s="277">
        <v>6.0</v>
      </c>
      <c r="G130" s="382">
        <v>310.0</v>
      </c>
      <c r="H130" s="257"/>
      <c r="I130" s="258"/>
      <c r="J130" s="259"/>
      <c r="K130" s="260"/>
      <c r="L130" s="261"/>
      <c r="M130" s="262"/>
      <c r="N130" s="263"/>
      <c r="O130" s="264"/>
      <c r="P130" s="265"/>
      <c r="Q130" s="399"/>
      <c r="R130" s="267"/>
      <c r="S130" s="268"/>
      <c r="T130" s="269"/>
      <c r="U130" s="402"/>
      <c r="V130" s="309"/>
      <c r="W130" s="293"/>
      <c r="X130" s="294">
        <f t="shared" si="49"/>
        <v>0</v>
      </c>
      <c r="Y130" s="294">
        <f t="shared" si="50"/>
        <v>0</v>
      </c>
      <c r="Z130" s="295">
        <f t="shared" si="51"/>
        <v>0</v>
      </c>
      <c r="AA130" s="249"/>
      <c r="AB130" s="381">
        <v>7.2</v>
      </c>
      <c r="AC130" s="297">
        <f t="shared" si="52"/>
        <v>0</v>
      </c>
      <c r="AD130" s="295">
        <f t="shared" si="53"/>
        <v>0</v>
      </c>
      <c r="AE130" s="298"/>
      <c r="AF130" s="299"/>
      <c r="AG130" s="299">
        <f t="shared" ref="AG130:AG131" si="58">4*X130</f>
        <v>0</v>
      </c>
      <c r="AH130" s="299"/>
      <c r="AI130" s="299"/>
      <c r="AJ130" s="299">
        <f>2*X130</f>
        <v>0</v>
      </c>
      <c r="AK130" s="299"/>
      <c r="AL130" s="299"/>
      <c r="AM130" s="299"/>
      <c r="AN130" s="299"/>
      <c r="AO130" s="299"/>
      <c r="AP130" s="299"/>
      <c r="AQ130" s="299"/>
      <c r="AR130" s="299"/>
      <c r="AS130" s="299"/>
      <c r="AT130" s="299"/>
      <c r="AU130" s="299"/>
      <c r="AV130" s="301"/>
      <c r="AW130" s="299"/>
      <c r="AX130" s="299"/>
      <c r="AY130" s="299"/>
      <c r="AZ130" s="299">
        <f>12*X130</f>
        <v>0</v>
      </c>
      <c r="BA130" s="299"/>
      <c r="BB130" s="299">
        <f>10*X130</f>
        <v>0</v>
      </c>
      <c r="BC130" s="299"/>
      <c r="BD130" s="299">
        <f>1*X130</f>
        <v>0</v>
      </c>
      <c r="BE130" s="299"/>
      <c r="BF130" s="299"/>
      <c r="BG130" s="299"/>
      <c r="BH130" s="299"/>
      <c r="BI130" s="299"/>
      <c r="BJ130" s="299"/>
      <c r="BK130" s="301"/>
      <c r="BL130" s="299"/>
      <c r="BM130" s="305"/>
      <c r="BN130" s="305"/>
      <c r="BO130" s="305"/>
      <c r="BP130" s="299">
        <f>6*X130</f>
        <v>0</v>
      </c>
      <c r="BQ130" s="299"/>
      <c r="BR130" s="305"/>
      <c r="BS130" s="126"/>
      <c r="BT130" s="126"/>
    </row>
    <row r="131" ht="27.0" customHeight="1">
      <c r="A131" s="127"/>
      <c r="B131" s="273" t="s">
        <v>342</v>
      </c>
      <c r="C131" s="274" t="s">
        <v>320</v>
      </c>
      <c r="D131" s="302" t="s">
        <v>343</v>
      </c>
      <c r="E131" s="383" t="s">
        <v>292</v>
      </c>
      <c r="F131" s="277">
        <v>12.0</v>
      </c>
      <c r="G131" s="382">
        <v>107.0</v>
      </c>
      <c r="H131" s="257"/>
      <c r="I131" s="258"/>
      <c r="J131" s="259"/>
      <c r="K131" s="260"/>
      <c r="L131" s="261"/>
      <c r="M131" s="262"/>
      <c r="N131" s="263"/>
      <c r="O131" s="264"/>
      <c r="P131" s="265"/>
      <c r="Q131" s="399"/>
      <c r="R131" s="267"/>
      <c r="S131" s="268"/>
      <c r="T131" s="269"/>
      <c r="U131" s="402"/>
      <c r="V131" s="309"/>
      <c r="W131" s="293"/>
      <c r="X131" s="294">
        <f t="shared" si="49"/>
        <v>0</v>
      </c>
      <c r="Y131" s="294">
        <f t="shared" si="50"/>
        <v>0</v>
      </c>
      <c r="Z131" s="295">
        <f t="shared" si="51"/>
        <v>0</v>
      </c>
      <c r="AA131" s="249"/>
      <c r="AB131" s="381">
        <v>1.8</v>
      </c>
      <c r="AC131" s="297">
        <f t="shared" si="52"/>
        <v>0</v>
      </c>
      <c r="AD131" s="295">
        <f t="shared" si="53"/>
        <v>0</v>
      </c>
      <c r="AE131" s="298"/>
      <c r="AF131" s="299"/>
      <c r="AG131" s="299">
        <f t="shared" si="58"/>
        <v>0</v>
      </c>
      <c r="AH131" s="299">
        <f>8*X131</f>
        <v>0</v>
      </c>
      <c r="AI131" s="299"/>
      <c r="AJ131" s="299"/>
      <c r="AK131" s="299"/>
      <c r="AL131" s="299"/>
      <c r="AM131" s="299"/>
      <c r="AN131" s="299"/>
      <c r="AO131" s="299"/>
      <c r="AP131" s="299"/>
      <c r="AQ131" s="299"/>
      <c r="AR131" s="299"/>
      <c r="AS131" s="299"/>
      <c r="AT131" s="299"/>
      <c r="AU131" s="299"/>
      <c r="AV131" s="301"/>
      <c r="AW131" s="299"/>
      <c r="AX131" s="299"/>
      <c r="AY131" s="299"/>
      <c r="AZ131" s="299"/>
      <c r="BA131" s="299"/>
      <c r="BB131" s="299">
        <f>12*X131</f>
        <v>0</v>
      </c>
      <c r="BC131" s="299"/>
      <c r="BD131" s="299"/>
      <c r="BE131" s="299"/>
      <c r="BF131" s="299"/>
      <c r="BG131" s="299"/>
      <c r="BH131" s="299"/>
      <c r="BI131" s="299"/>
      <c r="BJ131" s="299"/>
      <c r="BK131" s="301"/>
      <c r="BL131" s="299"/>
      <c r="BM131" s="299">
        <f>12*X131</f>
        <v>0</v>
      </c>
      <c r="BN131" s="305"/>
      <c r="BO131" s="305"/>
      <c r="BP131" s="299"/>
      <c r="BQ131" s="299"/>
      <c r="BR131" s="305"/>
      <c r="BS131" s="126"/>
      <c r="BT131" s="126"/>
    </row>
    <row r="132" ht="27.0" customHeight="1">
      <c r="A132" s="127"/>
      <c r="B132" s="273" t="s">
        <v>344</v>
      </c>
      <c r="C132" s="274" t="s">
        <v>320</v>
      </c>
      <c r="D132" s="302" t="s">
        <v>345</v>
      </c>
      <c r="E132" s="383" t="s">
        <v>292</v>
      </c>
      <c r="F132" s="277">
        <v>3.0</v>
      </c>
      <c r="G132" s="382">
        <v>302.0</v>
      </c>
      <c r="H132" s="257"/>
      <c r="I132" s="258"/>
      <c r="J132" s="259"/>
      <c r="K132" s="260"/>
      <c r="L132" s="261"/>
      <c r="M132" s="262"/>
      <c r="N132" s="263"/>
      <c r="O132" s="264"/>
      <c r="P132" s="265"/>
      <c r="Q132" s="399"/>
      <c r="R132" s="267"/>
      <c r="S132" s="268"/>
      <c r="T132" s="269"/>
      <c r="U132" s="402"/>
      <c r="V132" s="309"/>
      <c r="W132" s="293"/>
      <c r="X132" s="294">
        <f t="shared" si="49"/>
        <v>0</v>
      </c>
      <c r="Y132" s="294">
        <f t="shared" si="50"/>
        <v>0</v>
      </c>
      <c r="Z132" s="295">
        <f t="shared" si="51"/>
        <v>0</v>
      </c>
      <c r="AA132" s="249"/>
      <c r="AB132" s="381">
        <v>5.9</v>
      </c>
      <c r="AC132" s="297">
        <f t="shared" si="52"/>
        <v>0</v>
      </c>
      <c r="AD132" s="295">
        <f t="shared" si="53"/>
        <v>0</v>
      </c>
      <c r="AE132" s="298"/>
      <c r="AF132" s="299"/>
      <c r="AG132" s="299"/>
      <c r="AH132" s="299"/>
      <c r="AI132" s="299">
        <f>1*X132</f>
        <v>0</v>
      </c>
      <c r="AJ132" s="299"/>
      <c r="AK132" s="299">
        <f>1*X132</f>
        <v>0</v>
      </c>
      <c r="AL132" s="299"/>
      <c r="AM132" s="299"/>
      <c r="AN132" s="299"/>
      <c r="AO132" s="299">
        <f t="shared" ref="AO132:AO133" si="59">1*X132</f>
        <v>0</v>
      </c>
      <c r="AP132" s="299"/>
      <c r="AQ132" s="299"/>
      <c r="AR132" s="299"/>
      <c r="AS132" s="299"/>
      <c r="AT132" s="299"/>
      <c r="AU132" s="299"/>
      <c r="AV132" s="301"/>
      <c r="AW132" s="299"/>
      <c r="AX132" s="299"/>
      <c r="AY132" s="299"/>
      <c r="AZ132" s="299"/>
      <c r="BA132" s="299"/>
      <c r="BB132" s="299">
        <f>1*X132</f>
        <v>0</v>
      </c>
      <c r="BC132" s="299"/>
      <c r="BD132" s="299">
        <f>2*X132</f>
        <v>0</v>
      </c>
      <c r="BE132" s="299"/>
      <c r="BF132" s="299"/>
      <c r="BG132" s="299"/>
      <c r="BH132" s="299"/>
      <c r="BI132" s="299"/>
      <c r="BJ132" s="299"/>
      <c r="BK132" s="301"/>
      <c r="BL132" s="299"/>
      <c r="BM132" s="305"/>
      <c r="BN132" s="305"/>
      <c r="BO132" s="305"/>
      <c r="BP132" s="299"/>
      <c r="BQ132" s="299"/>
      <c r="BR132" s="299">
        <f t="shared" ref="BR132:BR133" si="60">3*X132</f>
        <v>0</v>
      </c>
      <c r="BS132" s="126"/>
      <c r="BT132" s="126"/>
    </row>
    <row r="133" ht="27.0" customHeight="1">
      <c r="A133" s="127"/>
      <c r="B133" s="273" t="s">
        <v>346</v>
      </c>
      <c r="C133" s="274" t="s">
        <v>320</v>
      </c>
      <c r="D133" s="302" t="s">
        <v>347</v>
      </c>
      <c r="E133" s="383" t="s">
        <v>292</v>
      </c>
      <c r="F133" s="277">
        <v>3.0</v>
      </c>
      <c r="G133" s="382">
        <v>204.0</v>
      </c>
      <c r="H133" s="257"/>
      <c r="I133" s="258"/>
      <c r="J133" s="259"/>
      <c r="K133" s="260"/>
      <c r="L133" s="261"/>
      <c r="M133" s="262"/>
      <c r="N133" s="263"/>
      <c r="O133" s="264"/>
      <c r="P133" s="265"/>
      <c r="Q133" s="399"/>
      <c r="R133" s="267"/>
      <c r="S133" s="268"/>
      <c r="T133" s="269"/>
      <c r="U133" s="402"/>
      <c r="V133" s="309"/>
      <c r="W133" s="293"/>
      <c r="X133" s="294">
        <f t="shared" si="49"/>
        <v>0</v>
      </c>
      <c r="Y133" s="294">
        <f t="shared" si="50"/>
        <v>0</v>
      </c>
      <c r="Z133" s="295">
        <f t="shared" si="51"/>
        <v>0</v>
      </c>
      <c r="AA133" s="249"/>
      <c r="AB133" s="381">
        <v>3.2</v>
      </c>
      <c r="AC133" s="297">
        <f t="shared" si="52"/>
        <v>0</v>
      </c>
      <c r="AD133" s="295">
        <f t="shared" si="53"/>
        <v>0</v>
      </c>
      <c r="AE133" s="298"/>
      <c r="AF133" s="299"/>
      <c r="AG133" s="299"/>
      <c r="AH133" s="299"/>
      <c r="AI133" s="299"/>
      <c r="AJ133" s="299">
        <f>1*X133</f>
        <v>0</v>
      </c>
      <c r="AK133" s="299"/>
      <c r="AL133" s="299">
        <f>1*X133</f>
        <v>0</v>
      </c>
      <c r="AM133" s="299"/>
      <c r="AN133" s="299"/>
      <c r="AO133" s="299">
        <f t="shared" si="59"/>
        <v>0</v>
      </c>
      <c r="AP133" s="299"/>
      <c r="AQ133" s="299"/>
      <c r="AR133" s="299"/>
      <c r="AS133" s="299"/>
      <c r="AT133" s="299"/>
      <c r="AU133" s="299"/>
      <c r="AV133" s="301"/>
      <c r="AW133" s="299"/>
      <c r="AX133" s="299"/>
      <c r="AY133" s="299"/>
      <c r="AZ133" s="299"/>
      <c r="BA133" s="299"/>
      <c r="BB133" s="299">
        <f>9*X133</f>
        <v>0</v>
      </c>
      <c r="BC133" s="299"/>
      <c r="BD133" s="299">
        <f>3*X133</f>
        <v>0</v>
      </c>
      <c r="BE133" s="299"/>
      <c r="BF133" s="299"/>
      <c r="BG133" s="299"/>
      <c r="BH133" s="299"/>
      <c r="BI133" s="299"/>
      <c r="BJ133" s="299"/>
      <c r="BK133" s="301"/>
      <c r="BL133" s="299"/>
      <c r="BM133" s="305"/>
      <c r="BN133" s="305"/>
      <c r="BO133" s="305"/>
      <c r="BP133" s="299"/>
      <c r="BQ133" s="299"/>
      <c r="BR133" s="299">
        <f t="shared" si="60"/>
        <v>0</v>
      </c>
      <c r="BS133" s="126"/>
      <c r="BT133" s="126"/>
    </row>
    <row r="134" ht="27.0" customHeight="1">
      <c r="A134" s="127"/>
      <c r="B134" s="273" t="s">
        <v>348</v>
      </c>
      <c r="C134" s="274" t="s">
        <v>320</v>
      </c>
      <c r="D134" s="302" t="s">
        <v>349</v>
      </c>
      <c r="E134" s="383" t="s">
        <v>292</v>
      </c>
      <c r="F134" s="277">
        <v>12.0</v>
      </c>
      <c r="G134" s="382">
        <v>796.0</v>
      </c>
      <c r="H134" s="257"/>
      <c r="I134" s="258"/>
      <c r="J134" s="259"/>
      <c r="K134" s="260"/>
      <c r="L134" s="261"/>
      <c r="M134" s="262"/>
      <c r="N134" s="263"/>
      <c r="O134" s="264"/>
      <c r="P134" s="265"/>
      <c r="Q134" s="399"/>
      <c r="R134" s="267"/>
      <c r="S134" s="268"/>
      <c r="T134" s="269"/>
      <c r="U134" s="402"/>
      <c r="V134" s="309"/>
      <c r="W134" s="293"/>
      <c r="X134" s="294">
        <f t="shared" si="49"/>
        <v>0</v>
      </c>
      <c r="Y134" s="294">
        <f t="shared" si="50"/>
        <v>0</v>
      </c>
      <c r="Z134" s="295">
        <f t="shared" si="51"/>
        <v>0</v>
      </c>
      <c r="AA134" s="249"/>
      <c r="AB134" s="381">
        <v>17.8</v>
      </c>
      <c r="AC134" s="297">
        <f t="shared" si="52"/>
        <v>0</v>
      </c>
      <c r="AD134" s="295">
        <f t="shared" si="53"/>
        <v>0</v>
      </c>
      <c r="AE134" s="298"/>
      <c r="AF134" s="299"/>
      <c r="AG134" s="299"/>
      <c r="AH134" s="299">
        <f>1*X134</f>
        <v>0</v>
      </c>
      <c r="AI134" s="299">
        <f>9*X134</f>
        <v>0</v>
      </c>
      <c r="AJ134" s="299">
        <f>2*X134</f>
        <v>0</v>
      </c>
      <c r="AK134" s="299"/>
      <c r="AL134" s="299"/>
      <c r="AM134" s="299"/>
      <c r="AN134" s="299"/>
      <c r="AO134" s="299"/>
      <c r="AP134" s="299"/>
      <c r="AQ134" s="299"/>
      <c r="AR134" s="299"/>
      <c r="AS134" s="299"/>
      <c r="AT134" s="299"/>
      <c r="AU134" s="299"/>
      <c r="AV134" s="301"/>
      <c r="AW134" s="299"/>
      <c r="AX134" s="299"/>
      <c r="AY134" s="299"/>
      <c r="AZ134" s="299"/>
      <c r="BA134" s="299"/>
      <c r="BB134" s="299">
        <f t="shared" ref="BB134:BB135" si="61">4*X134</f>
        <v>0</v>
      </c>
      <c r="BC134" s="299"/>
      <c r="BD134" s="299">
        <f>8*X134</f>
        <v>0</v>
      </c>
      <c r="BE134" s="299"/>
      <c r="BF134" s="299"/>
      <c r="BG134" s="299"/>
      <c r="BH134" s="299"/>
      <c r="BI134" s="299"/>
      <c r="BJ134" s="299"/>
      <c r="BK134" s="301"/>
      <c r="BL134" s="299"/>
      <c r="BM134" s="305"/>
      <c r="BN134" s="305"/>
      <c r="BO134" s="305"/>
      <c r="BP134" s="299">
        <f>12*X134</f>
        <v>0</v>
      </c>
      <c r="BQ134" s="299"/>
      <c r="BR134" s="305"/>
      <c r="BS134" s="126"/>
      <c r="BT134" s="126"/>
    </row>
    <row r="135" ht="27.0" customHeight="1">
      <c r="A135" s="127"/>
      <c r="B135" s="273" t="s">
        <v>350</v>
      </c>
      <c r="C135" s="274" t="s">
        <v>320</v>
      </c>
      <c r="D135" s="302" t="s">
        <v>351</v>
      </c>
      <c r="E135" s="383" t="s">
        <v>292</v>
      </c>
      <c r="F135" s="277">
        <v>6.0</v>
      </c>
      <c r="G135" s="382">
        <v>328.0</v>
      </c>
      <c r="H135" s="257"/>
      <c r="I135" s="258"/>
      <c r="J135" s="259"/>
      <c r="K135" s="260"/>
      <c r="L135" s="261"/>
      <c r="M135" s="262"/>
      <c r="N135" s="263"/>
      <c r="O135" s="264"/>
      <c r="P135" s="265"/>
      <c r="Q135" s="399"/>
      <c r="R135" s="267"/>
      <c r="S135" s="268"/>
      <c r="T135" s="269"/>
      <c r="U135" s="402"/>
      <c r="V135" s="309"/>
      <c r="W135" s="293"/>
      <c r="X135" s="294">
        <f t="shared" si="49"/>
        <v>0</v>
      </c>
      <c r="Y135" s="294">
        <f t="shared" si="50"/>
        <v>0</v>
      </c>
      <c r="Z135" s="295">
        <f t="shared" si="51"/>
        <v>0</v>
      </c>
      <c r="AA135" s="249"/>
      <c r="AB135" s="381">
        <v>7.7</v>
      </c>
      <c r="AC135" s="297">
        <f t="shared" si="52"/>
        <v>0</v>
      </c>
      <c r="AD135" s="295">
        <f t="shared" si="53"/>
        <v>0</v>
      </c>
      <c r="AE135" s="298"/>
      <c r="AF135" s="299"/>
      <c r="AG135" s="299"/>
      <c r="AH135" s="299">
        <f>3*X135</f>
        <v>0</v>
      </c>
      <c r="AI135" s="299">
        <f>3*X135</f>
        <v>0</v>
      </c>
      <c r="AJ135" s="299"/>
      <c r="AK135" s="299"/>
      <c r="AL135" s="299"/>
      <c r="AM135" s="299"/>
      <c r="AN135" s="299"/>
      <c r="AO135" s="299"/>
      <c r="AP135" s="299"/>
      <c r="AQ135" s="299"/>
      <c r="AR135" s="299"/>
      <c r="AS135" s="299"/>
      <c r="AT135" s="299"/>
      <c r="AU135" s="299"/>
      <c r="AV135" s="301"/>
      <c r="AW135" s="299"/>
      <c r="AX135" s="299"/>
      <c r="AY135" s="299"/>
      <c r="AZ135" s="299"/>
      <c r="BA135" s="299"/>
      <c r="BB135" s="299">
        <f t="shared" si="61"/>
        <v>0</v>
      </c>
      <c r="BC135" s="299"/>
      <c r="BD135" s="299">
        <f>2*X135</f>
        <v>0</v>
      </c>
      <c r="BE135" s="299"/>
      <c r="BF135" s="299"/>
      <c r="BG135" s="299"/>
      <c r="BH135" s="299"/>
      <c r="BI135" s="299"/>
      <c r="BJ135" s="299"/>
      <c r="BK135" s="301"/>
      <c r="BL135" s="299"/>
      <c r="BM135" s="305"/>
      <c r="BN135" s="305"/>
      <c r="BO135" s="305"/>
      <c r="BP135" s="299">
        <f>6*X135</f>
        <v>0</v>
      </c>
      <c r="BQ135" s="299"/>
      <c r="BR135" s="305"/>
      <c r="BS135" s="126"/>
      <c r="BT135" s="126"/>
    </row>
    <row r="136" ht="27.0" customHeight="1">
      <c r="A136" s="127"/>
      <c r="B136" s="273" t="s">
        <v>352</v>
      </c>
      <c r="C136" s="274" t="s">
        <v>320</v>
      </c>
      <c r="D136" s="302" t="s">
        <v>353</v>
      </c>
      <c r="E136" s="383" t="s">
        <v>292</v>
      </c>
      <c r="F136" s="277">
        <v>3.0</v>
      </c>
      <c r="G136" s="382">
        <v>245.0</v>
      </c>
      <c r="H136" s="257"/>
      <c r="I136" s="258"/>
      <c r="J136" s="259"/>
      <c r="K136" s="260"/>
      <c r="L136" s="261"/>
      <c r="M136" s="262"/>
      <c r="N136" s="263"/>
      <c r="O136" s="264"/>
      <c r="P136" s="265"/>
      <c r="Q136" s="399"/>
      <c r="R136" s="267"/>
      <c r="S136" s="268"/>
      <c r="T136" s="269"/>
      <c r="U136" s="402"/>
      <c r="V136" s="309"/>
      <c r="W136" s="293"/>
      <c r="X136" s="294">
        <f t="shared" si="49"/>
        <v>0</v>
      </c>
      <c r="Y136" s="294">
        <f t="shared" si="50"/>
        <v>0</v>
      </c>
      <c r="Z136" s="295">
        <f t="shared" si="51"/>
        <v>0</v>
      </c>
      <c r="AA136" s="249"/>
      <c r="AB136" s="381">
        <v>4.8</v>
      </c>
      <c r="AC136" s="297">
        <f t="shared" si="52"/>
        <v>0</v>
      </c>
      <c r="AD136" s="295">
        <f t="shared" si="53"/>
        <v>0</v>
      </c>
      <c r="AE136" s="298"/>
      <c r="AF136" s="299"/>
      <c r="AG136" s="299"/>
      <c r="AH136" s="299"/>
      <c r="AI136" s="299"/>
      <c r="AJ136" s="299">
        <f>2*X136</f>
        <v>0</v>
      </c>
      <c r="AK136" s="299">
        <f>1*X136</f>
        <v>0</v>
      </c>
      <c r="AL136" s="299"/>
      <c r="AM136" s="299"/>
      <c r="AN136" s="299"/>
      <c r="AO136" s="299"/>
      <c r="AP136" s="299"/>
      <c r="AQ136" s="299"/>
      <c r="AR136" s="299"/>
      <c r="AS136" s="299"/>
      <c r="AT136" s="299"/>
      <c r="AU136" s="299"/>
      <c r="AV136" s="301"/>
      <c r="AW136" s="299"/>
      <c r="AX136" s="299"/>
      <c r="AY136" s="299"/>
      <c r="AZ136" s="299"/>
      <c r="BA136" s="299"/>
      <c r="BB136" s="299">
        <f>8*X136</f>
        <v>0</v>
      </c>
      <c r="BC136" s="299"/>
      <c r="BD136" s="299">
        <f>4*X136</f>
        <v>0</v>
      </c>
      <c r="BE136" s="299"/>
      <c r="BF136" s="299"/>
      <c r="BG136" s="299"/>
      <c r="BH136" s="299"/>
      <c r="BI136" s="299"/>
      <c r="BJ136" s="299"/>
      <c r="BK136" s="301"/>
      <c r="BL136" s="299"/>
      <c r="BM136" s="305"/>
      <c r="BN136" s="305"/>
      <c r="BO136" s="305"/>
      <c r="BP136" s="299"/>
      <c r="BQ136" s="299"/>
      <c r="BR136" s="299">
        <f>3*X136</f>
        <v>0</v>
      </c>
      <c r="BS136" s="126"/>
      <c r="BT136" s="126"/>
    </row>
    <row r="137" ht="27.0" customHeight="1">
      <c r="A137" s="127"/>
      <c r="B137" s="403" t="s">
        <v>354</v>
      </c>
      <c r="C137" s="274" t="s">
        <v>320</v>
      </c>
      <c r="D137" s="316" t="s">
        <v>355</v>
      </c>
      <c r="E137" s="263"/>
      <c r="F137" s="384">
        <f t="shared" ref="F137:G137" si="62">SUM(F120:F136)</f>
        <v>99</v>
      </c>
      <c r="G137" s="278">
        <f t="shared" si="62"/>
        <v>5497.8</v>
      </c>
      <c r="H137" s="257"/>
      <c r="I137" s="258"/>
      <c r="J137" s="259"/>
      <c r="K137" s="260"/>
      <c r="L137" s="261"/>
      <c r="M137" s="262"/>
      <c r="N137" s="263"/>
      <c r="O137" s="264"/>
      <c r="P137" s="265"/>
      <c r="Q137" s="399"/>
      <c r="R137" s="267"/>
      <c r="S137" s="268"/>
      <c r="T137" s="269"/>
      <c r="U137" s="402"/>
      <c r="V137" s="311"/>
      <c r="W137" s="293"/>
      <c r="X137" s="294">
        <f t="shared" si="49"/>
        <v>0</v>
      </c>
      <c r="Y137" s="294">
        <f t="shared" si="50"/>
        <v>0</v>
      </c>
      <c r="Z137" s="295">
        <f t="shared" si="51"/>
        <v>0</v>
      </c>
      <c r="AA137" s="271"/>
      <c r="AB137" s="296">
        <f>SUM(AB120:AB136)</f>
        <v>106.9</v>
      </c>
      <c r="AC137" s="297">
        <f t="shared" si="52"/>
        <v>0</v>
      </c>
      <c r="AD137" s="295">
        <f t="shared" si="53"/>
        <v>0</v>
      </c>
      <c r="AE137" s="298"/>
      <c r="AF137" s="299"/>
      <c r="AG137" s="299"/>
      <c r="AH137" s="299"/>
      <c r="AI137" s="299"/>
      <c r="AJ137" s="299"/>
      <c r="AK137" s="299"/>
      <c r="AL137" s="299"/>
      <c r="AM137" s="299"/>
      <c r="AN137" s="299"/>
      <c r="AO137" s="299"/>
      <c r="AP137" s="299"/>
      <c r="AQ137" s="299"/>
      <c r="AR137" s="299"/>
      <c r="AS137" s="299"/>
      <c r="AT137" s="299"/>
      <c r="AU137" s="299"/>
      <c r="AV137" s="301"/>
      <c r="AW137" s="299"/>
      <c r="AX137" s="299"/>
      <c r="AY137" s="299"/>
      <c r="AZ137" s="299"/>
      <c r="BA137" s="299"/>
      <c r="BB137" s="299"/>
      <c r="BC137" s="299"/>
      <c r="BD137" s="299"/>
      <c r="BE137" s="299"/>
      <c r="BF137" s="299"/>
      <c r="BG137" s="299"/>
      <c r="BH137" s="299"/>
      <c r="BI137" s="299"/>
      <c r="BJ137" s="299"/>
      <c r="BK137" s="301"/>
      <c r="BL137" s="299">
        <f>0*X137</f>
        <v>0</v>
      </c>
      <c r="BM137" s="299">
        <f>12*X137</f>
        <v>0</v>
      </c>
      <c r="BN137" s="299">
        <f>12*X137</f>
        <v>0</v>
      </c>
      <c r="BO137" s="299">
        <f>0*X137</f>
        <v>0</v>
      </c>
      <c r="BP137" s="299">
        <f>42*X137</f>
        <v>0</v>
      </c>
      <c r="BQ137" s="299">
        <f>12*X137</f>
        <v>0</v>
      </c>
      <c r="BR137" s="299">
        <f>21*X137</f>
        <v>0</v>
      </c>
      <c r="BS137" s="126"/>
      <c r="BT137" s="126"/>
    </row>
    <row r="138" ht="14.25" customHeight="1">
      <c r="A138" s="127"/>
      <c r="B138" s="127"/>
      <c r="C138" s="184"/>
      <c r="D138" s="385"/>
      <c r="E138" s="386"/>
      <c r="F138" s="331"/>
      <c r="G138" s="404"/>
      <c r="H138" s="405"/>
      <c r="I138" s="187"/>
      <c r="J138" s="187"/>
      <c r="K138" s="187"/>
      <c r="L138" s="187"/>
      <c r="M138" s="187"/>
      <c r="N138" s="187"/>
      <c r="O138" s="187"/>
      <c r="P138" s="187"/>
      <c r="Q138" s="187"/>
      <c r="R138" s="389"/>
      <c r="S138" s="187"/>
      <c r="T138" s="187"/>
      <c r="U138" s="187"/>
      <c r="V138" s="187"/>
      <c r="W138" s="406"/>
      <c r="X138" s="355"/>
      <c r="Y138" s="355"/>
      <c r="Z138" s="356"/>
      <c r="AA138" s="357"/>
      <c r="AB138" s="355"/>
      <c r="AC138" s="358"/>
      <c r="AD138" s="356"/>
      <c r="AE138" s="298"/>
      <c r="AF138" s="355"/>
      <c r="AG138" s="355"/>
      <c r="AH138" s="355"/>
      <c r="AI138" s="355"/>
      <c r="AJ138" s="355"/>
      <c r="AK138" s="355"/>
      <c r="AL138" s="355"/>
      <c r="AM138" s="355"/>
      <c r="AN138" s="355"/>
      <c r="AO138" s="355"/>
      <c r="AP138" s="355"/>
      <c r="AQ138" s="355"/>
      <c r="AR138" s="355"/>
      <c r="AS138" s="355"/>
      <c r="AT138" s="355"/>
      <c r="AU138" s="355"/>
      <c r="AV138" s="355"/>
      <c r="AW138" s="355"/>
      <c r="AX138" s="355"/>
      <c r="AY138" s="355"/>
      <c r="AZ138" s="355"/>
      <c r="BA138" s="355"/>
      <c r="BB138" s="355"/>
      <c r="BC138" s="355"/>
      <c r="BD138" s="355"/>
      <c r="BE138" s="355"/>
      <c r="BF138" s="355"/>
      <c r="BG138" s="355"/>
      <c r="BH138" s="355"/>
      <c r="BI138" s="355"/>
      <c r="BJ138" s="355"/>
      <c r="BK138" s="301"/>
      <c r="BL138" s="355"/>
      <c r="BM138" s="360"/>
      <c r="BN138" s="360"/>
      <c r="BO138" s="360"/>
      <c r="BP138" s="360"/>
      <c r="BQ138" s="360"/>
      <c r="BR138" s="360"/>
      <c r="BS138" s="126"/>
      <c r="BT138" s="126"/>
    </row>
    <row r="139" ht="45.75" customHeight="1">
      <c r="A139" s="127"/>
      <c r="B139" s="407" t="s">
        <v>356</v>
      </c>
      <c r="C139" s="362"/>
      <c r="D139" s="391" t="s">
        <v>357</v>
      </c>
      <c r="E139" s="241"/>
      <c r="F139" s="394"/>
      <c r="G139" s="393"/>
      <c r="H139" s="394"/>
      <c r="I139" s="394"/>
      <c r="J139" s="394"/>
      <c r="K139" s="394"/>
      <c r="L139" s="394"/>
      <c r="M139" s="394"/>
      <c r="N139" s="394"/>
      <c r="O139" s="394"/>
      <c r="P139" s="394"/>
      <c r="Q139" s="394"/>
      <c r="R139" s="394"/>
      <c r="S139" s="394"/>
      <c r="T139" s="394"/>
      <c r="U139" s="394"/>
      <c r="V139" s="395"/>
      <c r="W139" s="396"/>
      <c r="X139" s="203"/>
      <c r="Y139" s="408"/>
      <c r="Z139" s="205"/>
      <c r="AA139" s="409"/>
      <c r="AB139" s="410"/>
      <c r="AC139" s="203"/>
      <c r="AD139" s="332"/>
      <c r="AE139" s="235"/>
      <c r="AF139" s="368" t="s">
        <v>57</v>
      </c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2"/>
      <c r="AV139" s="158"/>
      <c r="AW139" s="369"/>
      <c r="AX139" s="370"/>
      <c r="AY139" s="371" t="s">
        <v>58</v>
      </c>
      <c r="AZ139" s="372"/>
      <c r="BA139" s="372"/>
      <c r="BB139" s="372"/>
      <c r="BC139" s="372"/>
      <c r="BD139" s="372"/>
      <c r="BE139" s="372"/>
      <c r="BF139" s="372"/>
      <c r="BG139" s="372"/>
      <c r="BH139" s="372"/>
      <c r="BI139" s="372"/>
      <c r="BJ139" s="373"/>
      <c r="BK139" s="158"/>
      <c r="BL139" s="368" t="s">
        <v>59</v>
      </c>
      <c r="BM139" s="31"/>
      <c r="BN139" s="31"/>
      <c r="BO139" s="31"/>
      <c r="BP139" s="31"/>
      <c r="BQ139" s="31"/>
      <c r="BR139" s="32"/>
      <c r="BS139" s="126"/>
      <c r="BT139" s="126"/>
    </row>
    <row r="140" ht="13.5" customHeight="1">
      <c r="A140" s="127"/>
      <c r="B140" s="209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114"/>
      <c r="W140" s="396"/>
      <c r="X140" s="187"/>
      <c r="Y140" s="187"/>
      <c r="Z140" s="397"/>
      <c r="AA140" s="187"/>
      <c r="AB140" s="187"/>
      <c r="AC140" s="187"/>
      <c r="AD140" s="398"/>
      <c r="AE140" s="235"/>
      <c r="AF140" s="232" t="s">
        <v>68</v>
      </c>
      <c r="AG140" s="232" t="s">
        <v>69</v>
      </c>
      <c r="AH140" s="232" t="s">
        <v>70</v>
      </c>
      <c r="AI140" s="232" t="s">
        <v>71</v>
      </c>
      <c r="AJ140" s="232" t="s">
        <v>72</v>
      </c>
      <c r="AK140" s="232" t="s">
        <v>73</v>
      </c>
      <c r="AL140" s="232" t="s">
        <v>74</v>
      </c>
      <c r="AM140" s="232" t="s">
        <v>75</v>
      </c>
      <c r="AN140" s="232" t="s">
        <v>76</v>
      </c>
      <c r="AO140" s="232" t="s">
        <v>77</v>
      </c>
      <c r="AP140" s="232" t="s">
        <v>29</v>
      </c>
      <c r="AQ140" s="232" t="s">
        <v>78</v>
      </c>
      <c r="AR140" s="232" t="s">
        <v>79</v>
      </c>
      <c r="AS140" s="232" t="s">
        <v>33</v>
      </c>
      <c r="AT140" s="232" t="s">
        <v>35</v>
      </c>
      <c r="AU140" s="236" t="s">
        <v>36</v>
      </c>
      <c r="AV140" s="158"/>
      <c r="AW140" s="237" t="s">
        <v>80</v>
      </c>
      <c r="AX140" s="237" t="s">
        <v>81</v>
      </c>
      <c r="AY140" s="237" t="s">
        <v>80</v>
      </c>
      <c r="AZ140" s="237" t="s">
        <v>81</v>
      </c>
      <c r="BA140" s="237" t="s">
        <v>80</v>
      </c>
      <c r="BB140" s="237" t="s">
        <v>81</v>
      </c>
      <c r="BC140" s="237" t="s">
        <v>80</v>
      </c>
      <c r="BD140" s="237" t="s">
        <v>81</v>
      </c>
      <c r="BE140" s="237" t="s">
        <v>80</v>
      </c>
      <c r="BF140" s="237" t="s">
        <v>81</v>
      </c>
      <c r="BG140" s="237" t="s">
        <v>80</v>
      </c>
      <c r="BH140" s="237" t="s">
        <v>81</v>
      </c>
      <c r="BI140" s="237" t="s">
        <v>80</v>
      </c>
      <c r="BJ140" s="238" t="s">
        <v>81</v>
      </c>
      <c r="BK140" s="158"/>
      <c r="BL140" s="239" t="s">
        <v>82</v>
      </c>
      <c r="BM140" s="239" t="s">
        <v>83</v>
      </c>
      <c r="BN140" s="239" t="s">
        <v>84</v>
      </c>
      <c r="BO140" s="239" t="s">
        <v>85</v>
      </c>
      <c r="BP140" s="239" t="s">
        <v>86</v>
      </c>
      <c r="BQ140" s="239" t="s">
        <v>87</v>
      </c>
      <c r="BR140" s="240" t="s">
        <v>88</v>
      </c>
      <c r="BS140" s="126"/>
      <c r="BT140" s="126"/>
    </row>
    <row r="141" ht="45.0" customHeight="1">
      <c r="A141" s="127"/>
      <c r="B141" s="48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162"/>
      <c r="W141" s="345"/>
      <c r="X141" s="232" t="s">
        <v>62</v>
      </c>
      <c r="Y141" s="232" t="s">
        <v>63</v>
      </c>
      <c r="Z141" s="233" t="s">
        <v>64</v>
      </c>
      <c r="AA141" s="234"/>
      <c r="AB141" s="232" t="s">
        <v>65</v>
      </c>
      <c r="AC141" s="232" t="s">
        <v>66</v>
      </c>
      <c r="AD141" s="233" t="s">
        <v>67</v>
      </c>
      <c r="AE141" s="235"/>
      <c r="AF141" s="248"/>
      <c r="AG141" s="248"/>
      <c r="AH141" s="248"/>
      <c r="AI141" s="248"/>
      <c r="AJ141" s="248"/>
      <c r="AK141" s="248"/>
      <c r="AL141" s="248"/>
      <c r="AM141" s="248"/>
      <c r="AN141" s="248"/>
      <c r="AO141" s="248"/>
      <c r="AP141" s="248"/>
      <c r="AQ141" s="248"/>
      <c r="AR141" s="248"/>
      <c r="AS141" s="248"/>
      <c r="AT141" s="248"/>
      <c r="AU141" s="47"/>
      <c r="AV141" s="158"/>
      <c r="AW141" s="250"/>
      <c r="AX141" s="251"/>
      <c r="AY141" s="250"/>
      <c r="AZ141" s="251"/>
      <c r="BA141" s="250"/>
      <c r="BB141" s="251"/>
      <c r="BC141" s="250"/>
      <c r="BD141" s="251"/>
      <c r="BE141" s="250"/>
      <c r="BF141" s="251"/>
      <c r="BG141" s="250"/>
      <c r="BH141" s="251"/>
      <c r="BI141" s="250"/>
      <c r="BJ141" s="252"/>
      <c r="BK141" s="158"/>
      <c r="BL141" s="248"/>
      <c r="BM141" s="248"/>
      <c r="BN141" s="248"/>
      <c r="BO141" s="248"/>
      <c r="BP141" s="248"/>
      <c r="BQ141" s="248"/>
      <c r="BR141" s="47"/>
      <c r="BS141" s="126"/>
      <c r="BT141" s="126"/>
    </row>
    <row r="142" ht="73.5" customHeight="1">
      <c r="A142" s="127"/>
      <c r="B142" s="411"/>
      <c r="C142" s="412" t="s">
        <v>90</v>
      </c>
      <c r="D142" s="413"/>
      <c r="E142" s="414" t="s">
        <v>91</v>
      </c>
      <c r="F142" s="414" t="s">
        <v>92</v>
      </c>
      <c r="G142" s="415" t="s">
        <v>93</v>
      </c>
      <c r="H142" s="257" t="s">
        <v>94</v>
      </c>
      <c r="I142" s="258" t="s">
        <v>95</v>
      </c>
      <c r="J142" s="259" t="s">
        <v>96</v>
      </c>
      <c r="K142" s="260" t="s">
        <v>97</v>
      </c>
      <c r="L142" s="261" t="s">
        <v>98</v>
      </c>
      <c r="M142" s="262" t="s">
        <v>99</v>
      </c>
      <c r="N142" s="263" t="s">
        <v>100</v>
      </c>
      <c r="O142" s="264" t="s">
        <v>101</v>
      </c>
      <c r="P142" s="265" t="s">
        <v>102</v>
      </c>
      <c r="Q142" s="266" t="s">
        <v>103</v>
      </c>
      <c r="R142" s="267" t="s">
        <v>104</v>
      </c>
      <c r="S142" s="268" t="s">
        <v>105</v>
      </c>
      <c r="T142" s="269" t="s">
        <v>106</v>
      </c>
      <c r="U142" s="270" t="s">
        <v>107</v>
      </c>
      <c r="V142" s="263" t="s">
        <v>108</v>
      </c>
      <c r="W142" s="293"/>
      <c r="X142" s="250"/>
      <c r="Y142" s="250"/>
      <c r="Z142" s="50"/>
      <c r="AA142" s="249"/>
      <c r="AB142" s="250"/>
      <c r="AC142" s="250"/>
      <c r="AD142" s="50"/>
      <c r="AE142" s="235"/>
      <c r="AF142" s="250"/>
      <c r="AG142" s="250"/>
      <c r="AH142" s="250"/>
      <c r="AI142" s="250"/>
      <c r="AJ142" s="250"/>
      <c r="AK142" s="250"/>
      <c r="AL142" s="250"/>
      <c r="AM142" s="250"/>
      <c r="AN142" s="250"/>
      <c r="AO142" s="250"/>
      <c r="AP142" s="250"/>
      <c r="AQ142" s="250"/>
      <c r="AR142" s="250"/>
      <c r="AS142" s="250"/>
      <c r="AT142" s="250"/>
      <c r="AU142" s="50"/>
      <c r="AV142" s="158"/>
      <c r="AW142" s="272" t="s">
        <v>109</v>
      </c>
      <c r="AX142" s="32"/>
      <c r="AY142" s="272" t="s">
        <v>68</v>
      </c>
      <c r="AZ142" s="32"/>
      <c r="BA142" s="272" t="s">
        <v>69</v>
      </c>
      <c r="BB142" s="32"/>
      <c r="BC142" s="272" t="s">
        <v>70</v>
      </c>
      <c r="BD142" s="32"/>
      <c r="BE142" s="272" t="s">
        <v>71</v>
      </c>
      <c r="BF142" s="32"/>
      <c r="BG142" s="272" t="s">
        <v>72</v>
      </c>
      <c r="BH142" s="32"/>
      <c r="BI142" s="272" t="s">
        <v>73</v>
      </c>
      <c r="BJ142" s="32"/>
      <c r="BK142" s="158"/>
      <c r="BL142" s="250"/>
      <c r="BM142" s="250"/>
      <c r="BN142" s="250"/>
      <c r="BO142" s="250"/>
      <c r="BP142" s="250"/>
      <c r="BQ142" s="250"/>
      <c r="BR142" s="50"/>
      <c r="BS142" s="126"/>
      <c r="BT142" s="126"/>
    </row>
    <row r="143" ht="30.0" customHeight="1">
      <c r="A143" s="127"/>
      <c r="B143" s="274" t="s">
        <v>358</v>
      </c>
      <c r="C143" s="274" t="s">
        <v>359</v>
      </c>
      <c r="D143" s="275" t="s">
        <v>360</v>
      </c>
      <c r="E143" s="263" t="s">
        <v>361</v>
      </c>
      <c r="F143" s="277">
        <v>10.0</v>
      </c>
      <c r="G143" s="278">
        <v>302.5</v>
      </c>
      <c r="H143" s="279"/>
      <c r="I143" s="280"/>
      <c r="J143" s="304"/>
      <c r="K143" s="282"/>
      <c r="L143" s="283"/>
      <c r="M143" s="284"/>
      <c r="N143" s="285"/>
      <c r="O143" s="286"/>
      <c r="P143" s="287"/>
      <c r="Q143" s="288"/>
      <c r="R143" s="289"/>
      <c r="S143" s="290"/>
      <c r="T143" s="291"/>
      <c r="U143" s="292"/>
      <c r="V143" s="285"/>
      <c r="W143" s="293"/>
      <c r="X143" s="294">
        <f t="shared" ref="X143:X147" si="63">H143+I143+J143+K143+L143+M143+N143+O143+P143+Q143+R143+S143+T143+U143+V143</f>
        <v>0</v>
      </c>
      <c r="Y143" s="294">
        <f t="shared" ref="Y143:Y147" si="64">X143*F143</f>
        <v>0</v>
      </c>
      <c r="Z143" s="295">
        <f t="shared" ref="Z143:Z147" si="65">G143*X143</f>
        <v>0</v>
      </c>
      <c r="AA143" s="249"/>
      <c r="AB143" s="296">
        <v>6.6</v>
      </c>
      <c r="AC143" s="297">
        <f t="shared" ref="AC143:AC147" si="66">AB143*X143</f>
        <v>0</v>
      </c>
      <c r="AD143" s="295">
        <f t="shared" ref="AD143:AD147" si="67">AF143*0.26+AG143*0.32+AH143*0.36+AI143*0.42+AJ143*0.5+AK143*0.52+AL143*0.62+AM143*0.68+AN143*0.85+AO143*0.85+AQ143*0.13+AS143*0.154+AU143*0.208+AY143*0.04+AZ143*0.04+BA143*0.06+BB143*0.09+BC143*0.07+BD143*0.11+BE143*0.08+BF143*0.19+BG143*0.09+BH143*0.22+BI143*0.1+BJ143*0.18</f>
        <v>0</v>
      </c>
      <c r="AE143" s="298"/>
      <c r="AF143" s="299"/>
      <c r="AG143" s="299"/>
      <c r="AH143" s="299"/>
      <c r="AI143" s="299"/>
      <c r="AJ143" s="299">
        <f>5*X143</f>
        <v>0</v>
      </c>
      <c r="AK143" s="299">
        <f>2*X143</f>
        <v>0</v>
      </c>
      <c r="AL143" s="299">
        <f>3*X143</f>
        <v>0</v>
      </c>
      <c r="AM143" s="299"/>
      <c r="AN143" s="299"/>
      <c r="AO143" s="299"/>
      <c r="AP143" s="299"/>
      <c r="AQ143" s="299"/>
      <c r="AR143" s="299"/>
      <c r="AS143" s="299"/>
      <c r="AT143" s="299"/>
      <c r="AU143" s="299"/>
      <c r="AV143" s="301"/>
      <c r="AW143" s="299"/>
      <c r="AX143" s="299"/>
      <c r="AY143" s="299"/>
      <c r="AZ143" s="299"/>
      <c r="BA143" s="299"/>
      <c r="BB143" s="299">
        <f>5*X143</f>
        <v>0</v>
      </c>
      <c r="BC143" s="299"/>
      <c r="BD143" s="299">
        <f>5*X143</f>
        <v>0</v>
      </c>
      <c r="BE143" s="299"/>
      <c r="BF143" s="299"/>
      <c r="BG143" s="299"/>
      <c r="BH143" s="299"/>
      <c r="BI143" s="299"/>
      <c r="BJ143" s="299"/>
      <c r="BK143" s="301"/>
      <c r="BL143" s="299"/>
      <c r="BM143" s="305"/>
      <c r="BN143" s="305"/>
      <c r="BO143" s="299">
        <f t="shared" ref="BO143:BO144" si="68">10*X143</f>
        <v>0</v>
      </c>
      <c r="BP143" s="305"/>
      <c r="BQ143" s="305"/>
      <c r="BR143" s="305"/>
      <c r="BS143" s="126"/>
      <c r="BT143" s="126"/>
    </row>
    <row r="144" ht="30.0" customHeight="1">
      <c r="A144" s="127"/>
      <c r="B144" s="273" t="s">
        <v>362</v>
      </c>
      <c r="C144" s="274" t="s">
        <v>359</v>
      </c>
      <c r="D144" s="275" t="s">
        <v>363</v>
      </c>
      <c r="E144" s="263" t="s">
        <v>364</v>
      </c>
      <c r="F144" s="277">
        <v>10.0</v>
      </c>
      <c r="G144" s="278">
        <v>270.3</v>
      </c>
      <c r="H144" s="279"/>
      <c r="I144" s="280"/>
      <c r="J144" s="304"/>
      <c r="K144" s="282"/>
      <c r="L144" s="283"/>
      <c r="M144" s="284"/>
      <c r="N144" s="285"/>
      <c r="O144" s="286"/>
      <c r="P144" s="287"/>
      <c r="Q144" s="288"/>
      <c r="R144" s="289"/>
      <c r="S144" s="290"/>
      <c r="T144" s="291"/>
      <c r="U144" s="292"/>
      <c r="V144" s="285"/>
      <c r="W144" s="293"/>
      <c r="X144" s="294">
        <f t="shared" si="63"/>
        <v>0</v>
      </c>
      <c r="Y144" s="294">
        <f t="shared" si="64"/>
        <v>0</v>
      </c>
      <c r="Z144" s="295">
        <f t="shared" si="65"/>
        <v>0</v>
      </c>
      <c r="AA144" s="249"/>
      <c r="AB144" s="296">
        <v>6.0</v>
      </c>
      <c r="AC144" s="297">
        <f t="shared" si="66"/>
        <v>0</v>
      </c>
      <c r="AD144" s="295">
        <f t="shared" si="67"/>
        <v>0</v>
      </c>
      <c r="AE144" s="298"/>
      <c r="AF144" s="299"/>
      <c r="AG144" s="299"/>
      <c r="AH144" s="299"/>
      <c r="AI144" s="299"/>
      <c r="AJ144" s="299">
        <f>3*X144</f>
        <v>0</v>
      </c>
      <c r="AK144" s="299">
        <f>1*X144</f>
        <v>0</v>
      </c>
      <c r="AL144" s="299">
        <f>4*X144</f>
        <v>0</v>
      </c>
      <c r="AM144" s="299">
        <f>2*X144</f>
        <v>0</v>
      </c>
      <c r="AN144" s="299"/>
      <c r="AO144" s="299"/>
      <c r="AP144" s="299"/>
      <c r="AQ144" s="299"/>
      <c r="AR144" s="299"/>
      <c r="AS144" s="299"/>
      <c r="AT144" s="299"/>
      <c r="AU144" s="299"/>
      <c r="AV144" s="301"/>
      <c r="AW144" s="299"/>
      <c r="AX144" s="299"/>
      <c r="AY144" s="299"/>
      <c r="AZ144" s="299"/>
      <c r="BA144" s="299"/>
      <c r="BB144" s="299">
        <f>3*X144</f>
        <v>0</v>
      </c>
      <c r="BC144" s="299"/>
      <c r="BD144" s="299">
        <f t="shared" ref="BD144:BD145" si="69">6*X144</f>
        <v>0</v>
      </c>
      <c r="BE144" s="299"/>
      <c r="BF144" s="299">
        <f>1*X144</f>
        <v>0</v>
      </c>
      <c r="BG144" s="299"/>
      <c r="BH144" s="299"/>
      <c r="BI144" s="299"/>
      <c r="BJ144" s="299"/>
      <c r="BK144" s="301"/>
      <c r="BL144" s="299"/>
      <c r="BM144" s="305"/>
      <c r="BN144" s="305"/>
      <c r="BO144" s="299">
        <f t="shared" si="68"/>
        <v>0</v>
      </c>
      <c r="BP144" s="305"/>
      <c r="BQ144" s="305"/>
      <c r="BR144" s="305"/>
      <c r="BS144" s="126"/>
      <c r="BT144" s="126"/>
    </row>
    <row r="145" ht="30.0" customHeight="1">
      <c r="A145" s="127"/>
      <c r="B145" s="274" t="s">
        <v>365</v>
      </c>
      <c r="C145" s="274" t="s">
        <v>366</v>
      </c>
      <c r="D145" s="306" t="s">
        <v>367</v>
      </c>
      <c r="E145" s="383" t="s">
        <v>292</v>
      </c>
      <c r="F145" s="277">
        <v>26.0</v>
      </c>
      <c r="G145" s="278">
        <v>614.0</v>
      </c>
      <c r="H145" s="279"/>
      <c r="I145" s="416"/>
      <c r="J145" s="417"/>
      <c r="K145" s="418"/>
      <c r="L145" s="419"/>
      <c r="M145" s="284"/>
      <c r="N145" s="63"/>
      <c r="O145" s="286"/>
      <c r="P145" s="287"/>
      <c r="Q145" s="288"/>
      <c r="R145" s="420"/>
      <c r="S145" s="421"/>
      <c r="T145" s="422"/>
      <c r="U145" s="292"/>
      <c r="V145" s="285"/>
      <c r="W145" s="380"/>
      <c r="X145" s="294">
        <f t="shared" si="63"/>
        <v>0</v>
      </c>
      <c r="Y145" s="294">
        <f t="shared" si="64"/>
        <v>0</v>
      </c>
      <c r="Z145" s="295">
        <f t="shared" si="65"/>
        <v>0</v>
      </c>
      <c r="AA145" s="249"/>
      <c r="AB145" s="381">
        <v>12.6</v>
      </c>
      <c r="AC145" s="297">
        <f t="shared" si="66"/>
        <v>0</v>
      </c>
      <c r="AD145" s="295">
        <f t="shared" si="67"/>
        <v>0</v>
      </c>
      <c r="AE145" s="298"/>
      <c r="AF145" s="299"/>
      <c r="AG145" s="299"/>
      <c r="AH145" s="299"/>
      <c r="AI145" s="299">
        <f>8*X145</f>
        <v>0</v>
      </c>
      <c r="AJ145" s="299">
        <f>12*X145</f>
        <v>0</v>
      </c>
      <c r="AK145" s="299">
        <f>6*X145</f>
        <v>0</v>
      </c>
      <c r="AL145" s="299"/>
      <c r="AM145" s="299"/>
      <c r="AN145" s="299"/>
      <c r="AO145" s="299"/>
      <c r="AP145" s="299"/>
      <c r="AQ145" s="299"/>
      <c r="AR145" s="299"/>
      <c r="AS145" s="299"/>
      <c r="AT145" s="299"/>
      <c r="AU145" s="299"/>
      <c r="AV145" s="301"/>
      <c r="AW145" s="299"/>
      <c r="AX145" s="299"/>
      <c r="AY145" s="299"/>
      <c r="AZ145" s="299">
        <f>2*X145</f>
        <v>0</v>
      </c>
      <c r="BA145" s="299"/>
      <c r="BB145" s="299">
        <f>17*X145</f>
        <v>0</v>
      </c>
      <c r="BC145" s="299"/>
      <c r="BD145" s="299">
        <f t="shared" si="69"/>
        <v>0</v>
      </c>
      <c r="BE145" s="299"/>
      <c r="BF145" s="299"/>
      <c r="BG145" s="299"/>
      <c r="BH145" s="299">
        <f>1*X145</f>
        <v>0</v>
      </c>
      <c r="BI145" s="299"/>
      <c r="BJ145" s="299"/>
      <c r="BK145" s="301"/>
      <c r="BL145" s="299"/>
      <c r="BM145" s="305"/>
      <c r="BN145" s="305"/>
      <c r="BO145" s="299">
        <f>26*X145</f>
        <v>0</v>
      </c>
      <c r="BP145" s="305"/>
      <c r="BQ145" s="305"/>
      <c r="BR145" s="305"/>
      <c r="BS145" s="126"/>
      <c r="BT145" s="126"/>
    </row>
    <row r="146" ht="30.0" customHeight="1">
      <c r="A146" s="127"/>
      <c r="B146" s="274" t="s">
        <v>368</v>
      </c>
      <c r="C146" s="274" t="s">
        <v>369</v>
      </c>
      <c r="D146" s="306" t="s">
        <v>370</v>
      </c>
      <c r="E146" s="383" t="s">
        <v>292</v>
      </c>
      <c r="F146" s="277">
        <v>10.0</v>
      </c>
      <c r="G146" s="278">
        <v>224.0</v>
      </c>
      <c r="H146" s="279"/>
      <c r="I146" s="416"/>
      <c r="J146" s="417"/>
      <c r="K146" s="418"/>
      <c r="L146" s="419"/>
      <c r="M146" s="284"/>
      <c r="N146" s="63"/>
      <c r="O146" s="286"/>
      <c r="P146" s="287"/>
      <c r="Q146" s="288"/>
      <c r="R146" s="420"/>
      <c r="S146" s="421"/>
      <c r="T146" s="422"/>
      <c r="U146" s="292"/>
      <c r="V146" s="285"/>
      <c r="W146" s="380"/>
      <c r="X146" s="294">
        <f t="shared" si="63"/>
        <v>0</v>
      </c>
      <c r="Y146" s="294">
        <f t="shared" si="64"/>
        <v>0</v>
      </c>
      <c r="Z146" s="295">
        <f t="shared" si="65"/>
        <v>0</v>
      </c>
      <c r="AA146" s="249"/>
      <c r="AB146" s="381">
        <v>4.7</v>
      </c>
      <c r="AC146" s="297">
        <f t="shared" si="66"/>
        <v>0</v>
      </c>
      <c r="AD146" s="295">
        <f t="shared" si="67"/>
        <v>0</v>
      </c>
      <c r="AE146" s="298"/>
      <c r="AF146" s="299"/>
      <c r="AG146" s="299"/>
      <c r="AH146" s="299"/>
      <c r="AI146" s="299">
        <f>1*X146</f>
        <v>0</v>
      </c>
      <c r="AJ146" s="299">
        <f>7*X146</f>
        <v>0</v>
      </c>
      <c r="AK146" s="299"/>
      <c r="AL146" s="299">
        <f>2*X146</f>
        <v>0</v>
      </c>
      <c r="AM146" s="299"/>
      <c r="AN146" s="299"/>
      <c r="AO146" s="299"/>
      <c r="AP146" s="299"/>
      <c r="AQ146" s="299"/>
      <c r="AR146" s="299"/>
      <c r="AS146" s="299"/>
      <c r="AT146" s="299"/>
      <c r="AU146" s="299"/>
      <c r="AV146" s="301"/>
      <c r="AW146" s="299"/>
      <c r="AX146" s="299"/>
      <c r="AY146" s="299"/>
      <c r="AZ146" s="299"/>
      <c r="BA146" s="299"/>
      <c r="BB146" s="299">
        <f>5*X146</f>
        <v>0</v>
      </c>
      <c r="BC146" s="299"/>
      <c r="BD146" s="299">
        <f>5*X146</f>
        <v>0</v>
      </c>
      <c r="BE146" s="299"/>
      <c r="BF146" s="299"/>
      <c r="BG146" s="299"/>
      <c r="BH146" s="299"/>
      <c r="BI146" s="299"/>
      <c r="BJ146" s="299"/>
      <c r="BK146" s="301"/>
      <c r="BL146" s="299"/>
      <c r="BM146" s="305"/>
      <c r="BN146" s="305"/>
      <c r="BO146" s="299">
        <f>10*X146</f>
        <v>0</v>
      </c>
      <c r="BP146" s="305"/>
      <c r="BQ146" s="305"/>
      <c r="BR146" s="305"/>
      <c r="BS146" s="126"/>
      <c r="BT146" s="126"/>
    </row>
    <row r="147" ht="30.0" customHeight="1">
      <c r="A147" s="127"/>
      <c r="B147" s="273" t="s">
        <v>371</v>
      </c>
      <c r="C147" s="274" t="s">
        <v>372</v>
      </c>
      <c r="D147" s="316" t="s">
        <v>373</v>
      </c>
      <c r="E147" s="276"/>
      <c r="F147" s="277">
        <f t="shared" ref="F147:G147" si="70">SUM(F143:F146)</f>
        <v>56</v>
      </c>
      <c r="G147" s="278">
        <f t="shared" si="70"/>
        <v>1410.8</v>
      </c>
      <c r="H147" s="279"/>
      <c r="I147" s="280"/>
      <c r="J147" s="304"/>
      <c r="K147" s="282"/>
      <c r="L147" s="283"/>
      <c r="M147" s="284"/>
      <c r="N147" s="285"/>
      <c r="O147" s="286"/>
      <c r="P147" s="287"/>
      <c r="Q147" s="317"/>
      <c r="R147" s="289"/>
      <c r="S147" s="290"/>
      <c r="T147" s="291"/>
      <c r="U147" s="292"/>
      <c r="V147" s="285"/>
      <c r="W147" s="293"/>
      <c r="X147" s="294">
        <f t="shared" si="63"/>
        <v>0</v>
      </c>
      <c r="Y147" s="294">
        <f t="shared" si="64"/>
        <v>0</v>
      </c>
      <c r="Z147" s="295">
        <f t="shared" si="65"/>
        <v>0</v>
      </c>
      <c r="AA147" s="271"/>
      <c r="AB147" s="296">
        <f>SUM(AB143:AB146)</f>
        <v>29.9</v>
      </c>
      <c r="AC147" s="297">
        <f t="shared" si="66"/>
        <v>0</v>
      </c>
      <c r="AD147" s="295">
        <f t="shared" si="67"/>
        <v>0</v>
      </c>
      <c r="AE147" s="298"/>
      <c r="AF147" s="299"/>
      <c r="AG147" s="299"/>
      <c r="AH147" s="299"/>
      <c r="AI147" s="299"/>
      <c r="AJ147" s="299">
        <f>8*X147</f>
        <v>0</v>
      </c>
      <c r="AK147" s="299">
        <f>3*X147</f>
        <v>0</v>
      </c>
      <c r="AL147" s="299">
        <f>7*X147</f>
        <v>0</v>
      </c>
      <c r="AM147" s="299">
        <f>2*X147</f>
        <v>0</v>
      </c>
      <c r="AN147" s="299"/>
      <c r="AO147" s="299"/>
      <c r="AP147" s="299"/>
      <c r="AQ147" s="299"/>
      <c r="AR147" s="299"/>
      <c r="AS147" s="299"/>
      <c r="AT147" s="299"/>
      <c r="AU147" s="299"/>
      <c r="AV147" s="301"/>
      <c r="AW147" s="299"/>
      <c r="AX147" s="299"/>
      <c r="AY147" s="299"/>
      <c r="AZ147" s="299"/>
      <c r="BA147" s="299"/>
      <c r="BB147" s="299">
        <f>8*X147</f>
        <v>0</v>
      </c>
      <c r="BC147" s="299"/>
      <c r="BD147" s="299">
        <f>11*X147</f>
        <v>0</v>
      </c>
      <c r="BE147" s="299"/>
      <c r="BF147" s="299">
        <f>1*X147</f>
        <v>0</v>
      </c>
      <c r="BG147" s="299"/>
      <c r="BH147" s="299"/>
      <c r="BI147" s="299"/>
      <c r="BJ147" s="299"/>
      <c r="BK147" s="301"/>
      <c r="BL147" s="299"/>
      <c r="BM147" s="305"/>
      <c r="BN147" s="305"/>
      <c r="BO147" s="299">
        <f>56*X147</f>
        <v>0</v>
      </c>
      <c r="BP147" s="305"/>
      <c r="BQ147" s="305"/>
      <c r="BR147" s="305"/>
      <c r="BS147" s="126"/>
      <c r="BT147" s="126"/>
    </row>
    <row r="148" ht="13.5" customHeight="1">
      <c r="A148" s="127"/>
      <c r="B148" s="184"/>
      <c r="C148" s="181"/>
      <c r="D148" s="423"/>
      <c r="E148" s="181"/>
      <c r="F148" s="352"/>
      <c r="G148" s="424"/>
      <c r="H148" s="189"/>
      <c r="I148" s="189"/>
      <c r="J148" s="189"/>
      <c r="K148" s="189"/>
      <c r="L148" s="189"/>
      <c r="M148" s="189"/>
      <c r="N148" s="189"/>
      <c r="O148" s="189"/>
      <c r="P148" s="189"/>
      <c r="Q148" s="190"/>
      <c r="R148" s="189"/>
      <c r="S148" s="189"/>
      <c r="T148" s="189"/>
      <c r="U148" s="189"/>
      <c r="V148" s="189"/>
      <c r="W148" s="293"/>
      <c r="X148" s="355"/>
      <c r="Y148" s="355"/>
      <c r="Z148" s="356"/>
      <c r="AA148" s="357"/>
      <c r="AB148" s="355"/>
      <c r="AC148" s="358"/>
      <c r="AD148" s="356"/>
      <c r="AE148" s="298"/>
      <c r="AF148" s="355"/>
      <c r="AG148" s="355"/>
      <c r="AH148" s="355"/>
      <c r="AI148" s="355"/>
      <c r="AJ148" s="355"/>
      <c r="AK148" s="355"/>
      <c r="AL148" s="355"/>
      <c r="AM148" s="355"/>
      <c r="AN148" s="355"/>
      <c r="AO148" s="355"/>
      <c r="AP148" s="355"/>
      <c r="AQ148" s="355"/>
      <c r="AR148" s="355"/>
      <c r="AS148" s="355"/>
      <c r="AT148" s="355"/>
      <c r="AU148" s="355"/>
      <c r="AV148" s="355"/>
      <c r="AW148" s="355"/>
      <c r="AX148" s="355"/>
      <c r="AY148" s="355"/>
      <c r="AZ148" s="355"/>
      <c r="BA148" s="355"/>
      <c r="BB148" s="355"/>
      <c r="BC148" s="355"/>
      <c r="BD148" s="355"/>
      <c r="BE148" s="355"/>
      <c r="BF148" s="355"/>
      <c r="BG148" s="355"/>
      <c r="BH148" s="355"/>
      <c r="BI148" s="355"/>
      <c r="BJ148" s="355"/>
      <c r="BK148" s="301"/>
      <c r="BL148" s="355"/>
      <c r="BM148" s="360"/>
      <c r="BN148" s="360"/>
      <c r="BO148" s="360"/>
      <c r="BP148" s="360"/>
      <c r="BQ148" s="360"/>
      <c r="BR148" s="360"/>
      <c r="BS148" s="126"/>
      <c r="BT148" s="126"/>
    </row>
    <row r="149" ht="55.5" customHeight="1">
      <c r="A149" s="127"/>
      <c r="B149" s="361" t="s">
        <v>374</v>
      </c>
      <c r="C149" s="362"/>
      <c r="D149" s="425" t="s">
        <v>375</v>
      </c>
      <c r="E149" s="364"/>
      <c r="F149" s="365"/>
      <c r="G149" s="366"/>
      <c r="H149" s="365"/>
      <c r="I149" s="365"/>
      <c r="J149" s="365"/>
      <c r="K149" s="365"/>
      <c r="L149" s="365"/>
      <c r="M149" s="365"/>
      <c r="N149" s="365"/>
      <c r="O149" s="365"/>
      <c r="P149" s="365"/>
      <c r="Q149" s="365"/>
      <c r="R149" s="365"/>
      <c r="S149" s="365"/>
      <c r="T149" s="365"/>
      <c r="U149" s="365"/>
      <c r="V149" s="367"/>
      <c r="W149" s="396"/>
      <c r="X149" s="203"/>
      <c r="Y149" s="408"/>
      <c r="Z149" s="205"/>
      <c r="AA149" s="426"/>
      <c r="AB149" s="203"/>
      <c r="AC149" s="203"/>
      <c r="AD149" s="332"/>
      <c r="AE149" s="235"/>
      <c r="AF149" s="368" t="s">
        <v>57</v>
      </c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2"/>
      <c r="AV149" s="158"/>
      <c r="AW149" s="369"/>
      <c r="AX149" s="370"/>
      <c r="AY149" s="371" t="s">
        <v>58</v>
      </c>
      <c r="AZ149" s="372"/>
      <c r="BA149" s="372"/>
      <c r="BB149" s="372"/>
      <c r="BC149" s="372"/>
      <c r="BD149" s="372"/>
      <c r="BE149" s="372"/>
      <c r="BF149" s="372"/>
      <c r="BG149" s="372"/>
      <c r="BH149" s="372"/>
      <c r="BI149" s="372"/>
      <c r="BJ149" s="373"/>
      <c r="BK149" s="158"/>
      <c r="BL149" s="368" t="s">
        <v>59</v>
      </c>
      <c r="BM149" s="31"/>
      <c r="BN149" s="31"/>
      <c r="BO149" s="31"/>
      <c r="BP149" s="31"/>
      <c r="BQ149" s="31"/>
      <c r="BR149" s="32"/>
      <c r="BS149" s="126"/>
      <c r="BT149" s="126"/>
    </row>
    <row r="150" ht="13.5" customHeight="1">
      <c r="A150" s="127"/>
      <c r="B150" s="209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114"/>
      <c r="W150" s="427"/>
      <c r="X150" s="340"/>
      <c r="Y150" s="340"/>
      <c r="Z150" s="341"/>
      <c r="AA150" s="340"/>
      <c r="AB150" s="340"/>
      <c r="AC150" s="340"/>
      <c r="AD150" s="342"/>
      <c r="AE150" s="235"/>
      <c r="AF150" s="232" t="s">
        <v>68</v>
      </c>
      <c r="AG150" s="232" t="s">
        <v>69</v>
      </c>
      <c r="AH150" s="232" t="s">
        <v>70</v>
      </c>
      <c r="AI150" s="232" t="s">
        <v>71</v>
      </c>
      <c r="AJ150" s="232" t="s">
        <v>72</v>
      </c>
      <c r="AK150" s="232" t="s">
        <v>73</v>
      </c>
      <c r="AL150" s="232" t="s">
        <v>74</v>
      </c>
      <c r="AM150" s="232" t="s">
        <v>75</v>
      </c>
      <c r="AN150" s="232" t="s">
        <v>76</v>
      </c>
      <c r="AO150" s="232" t="s">
        <v>77</v>
      </c>
      <c r="AP150" s="232" t="s">
        <v>29</v>
      </c>
      <c r="AQ150" s="232" t="s">
        <v>78</v>
      </c>
      <c r="AR150" s="232" t="s">
        <v>79</v>
      </c>
      <c r="AS150" s="232" t="s">
        <v>33</v>
      </c>
      <c r="AT150" s="232" t="s">
        <v>35</v>
      </c>
      <c r="AU150" s="236" t="s">
        <v>36</v>
      </c>
      <c r="AV150" s="158"/>
      <c r="AW150" s="237" t="s">
        <v>80</v>
      </c>
      <c r="AX150" s="237" t="s">
        <v>81</v>
      </c>
      <c r="AY150" s="237" t="s">
        <v>80</v>
      </c>
      <c r="AZ150" s="237" t="s">
        <v>81</v>
      </c>
      <c r="BA150" s="237" t="s">
        <v>80</v>
      </c>
      <c r="BB150" s="237" t="s">
        <v>81</v>
      </c>
      <c r="BC150" s="237" t="s">
        <v>80</v>
      </c>
      <c r="BD150" s="237" t="s">
        <v>81</v>
      </c>
      <c r="BE150" s="237" t="s">
        <v>80</v>
      </c>
      <c r="BF150" s="237" t="s">
        <v>81</v>
      </c>
      <c r="BG150" s="237" t="s">
        <v>80</v>
      </c>
      <c r="BH150" s="237" t="s">
        <v>81</v>
      </c>
      <c r="BI150" s="237" t="s">
        <v>80</v>
      </c>
      <c r="BJ150" s="238" t="s">
        <v>81</v>
      </c>
      <c r="BK150" s="158"/>
      <c r="BL150" s="239" t="s">
        <v>82</v>
      </c>
      <c r="BM150" s="239" t="s">
        <v>83</v>
      </c>
      <c r="BN150" s="239" t="s">
        <v>84</v>
      </c>
      <c r="BO150" s="239" t="s">
        <v>85</v>
      </c>
      <c r="BP150" s="239" t="s">
        <v>86</v>
      </c>
      <c r="BQ150" s="239" t="s">
        <v>87</v>
      </c>
      <c r="BR150" s="240" t="s">
        <v>88</v>
      </c>
      <c r="BS150" s="126"/>
      <c r="BT150" s="126"/>
    </row>
    <row r="151" ht="45.0" customHeight="1">
      <c r="A151" s="127"/>
      <c r="B151" s="48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162"/>
      <c r="W151" s="345"/>
      <c r="X151" s="232" t="s">
        <v>62</v>
      </c>
      <c r="Y151" s="232" t="s">
        <v>63</v>
      </c>
      <c r="Z151" s="233" t="s">
        <v>64</v>
      </c>
      <c r="AA151" s="234"/>
      <c r="AB151" s="232" t="s">
        <v>65</v>
      </c>
      <c r="AC151" s="232" t="s">
        <v>66</v>
      </c>
      <c r="AD151" s="233" t="s">
        <v>67</v>
      </c>
      <c r="AE151" s="235"/>
      <c r="AF151" s="248"/>
      <c r="AG151" s="248"/>
      <c r="AH151" s="248"/>
      <c r="AI151" s="248"/>
      <c r="AJ151" s="248"/>
      <c r="AK151" s="248"/>
      <c r="AL151" s="248"/>
      <c r="AM151" s="248"/>
      <c r="AN151" s="248"/>
      <c r="AO151" s="248"/>
      <c r="AP151" s="248"/>
      <c r="AQ151" s="248"/>
      <c r="AR151" s="248"/>
      <c r="AS151" s="248"/>
      <c r="AT151" s="248"/>
      <c r="AU151" s="47"/>
      <c r="AV151" s="158"/>
      <c r="AW151" s="250"/>
      <c r="AX151" s="251"/>
      <c r="AY151" s="250"/>
      <c r="AZ151" s="251"/>
      <c r="BA151" s="250"/>
      <c r="BB151" s="251"/>
      <c r="BC151" s="250"/>
      <c r="BD151" s="251"/>
      <c r="BE151" s="250"/>
      <c r="BF151" s="251"/>
      <c r="BG151" s="250"/>
      <c r="BH151" s="251"/>
      <c r="BI151" s="250"/>
      <c r="BJ151" s="252"/>
      <c r="BK151" s="158"/>
      <c r="BL151" s="248"/>
      <c r="BM151" s="248"/>
      <c r="BN151" s="248"/>
      <c r="BO151" s="248"/>
      <c r="BP151" s="248"/>
      <c r="BQ151" s="248"/>
      <c r="BR151" s="47"/>
      <c r="BS151" s="126"/>
      <c r="BT151" s="126"/>
    </row>
    <row r="152" ht="73.5" customHeight="1">
      <c r="A152" s="127"/>
      <c r="B152" s="346"/>
      <c r="C152" s="347" t="s">
        <v>90</v>
      </c>
      <c r="D152" s="198"/>
      <c r="E152" s="348" t="s">
        <v>91</v>
      </c>
      <c r="F152" s="348" t="s">
        <v>92</v>
      </c>
      <c r="G152" s="349" t="s">
        <v>93</v>
      </c>
      <c r="H152" s="257" t="s">
        <v>94</v>
      </c>
      <c r="I152" s="258" t="s">
        <v>95</v>
      </c>
      <c r="J152" s="259" t="s">
        <v>96</v>
      </c>
      <c r="K152" s="260" t="s">
        <v>97</v>
      </c>
      <c r="L152" s="261" t="s">
        <v>98</v>
      </c>
      <c r="M152" s="262" t="s">
        <v>99</v>
      </c>
      <c r="N152" s="263" t="s">
        <v>100</v>
      </c>
      <c r="O152" s="264" t="s">
        <v>101</v>
      </c>
      <c r="P152" s="265" t="s">
        <v>102</v>
      </c>
      <c r="Q152" s="266" t="s">
        <v>103</v>
      </c>
      <c r="R152" s="267" t="s">
        <v>104</v>
      </c>
      <c r="S152" s="268" t="s">
        <v>105</v>
      </c>
      <c r="T152" s="269" t="s">
        <v>106</v>
      </c>
      <c r="U152" s="270" t="s">
        <v>107</v>
      </c>
      <c r="V152" s="263" t="s">
        <v>108</v>
      </c>
      <c r="W152" s="293"/>
      <c r="X152" s="250"/>
      <c r="Y152" s="250"/>
      <c r="Z152" s="50"/>
      <c r="AA152" s="249"/>
      <c r="AB152" s="250"/>
      <c r="AC152" s="250"/>
      <c r="AD152" s="50"/>
      <c r="AE152" s="235"/>
      <c r="AF152" s="250"/>
      <c r="AG152" s="250"/>
      <c r="AH152" s="250"/>
      <c r="AI152" s="250"/>
      <c r="AJ152" s="250"/>
      <c r="AK152" s="250"/>
      <c r="AL152" s="250"/>
      <c r="AM152" s="250"/>
      <c r="AN152" s="250"/>
      <c r="AO152" s="250"/>
      <c r="AP152" s="250"/>
      <c r="AQ152" s="250"/>
      <c r="AR152" s="250"/>
      <c r="AS152" s="250"/>
      <c r="AT152" s="250"/>
      <c r="AU152" s="50"/>
      <c r="AV152" s="158"/>
      <c r="AW152" s="272" t="s">
        <v>109</v>
      </c>
      <c r="AX152" s="32"/>
      <c r="AY152" s="272" t="s">
        <v>68</v>
      </c>
      <c r="AZ152" s="32"/>
      <c r="BA152" s="272" t="s">
        <v>69</v>
      </c>
      <c r="BB152" s="32"/>
      <c r="BC152" s="272" t="s">
        <v>70</v>
      </c>
      <c r="BD152" s="32"/>
      <c r="BE152" s="272" t="s">
        <v>71</v>
      </c>
      <c r="BF152" s="32"/>
      <c r="BG152" s="272" t="s">
        <v>72</v>
      </c>
      <c r="BH152" s="32"/>
      <c r="BI152" s="272" t="s">
        <v>73</v>
      </c>
      <c r="BJ152" s="32"/>
      <c r="BK152" s="158"/>
      <c r="BL152" s="250"/>
      <c r="BM152" s="250"/>
      <c r="BN152" s="250"/>
      <c r="BO152" s="250"/>
      <c r="BP152" s="250"/>
      <c r="BQ152" s="250"/>
      <c r="BR152" s="50"/>
      <c r="BS152" s="126"/>
      <c r="BT152" s="126"/>
    </row>
    <row r="153" ht="27.75" customHeight="1">
      <c r="A153" s="127"/>
      <c r="B153" s="274" t="s">
        <v>376</v>
      </c>
      <c r="C153" s="274" t="s">
        <v>377</v>
      </c>
      <c r="D153" s="302" t="s">
        <v>378</v>
      </c>
      <c r="E153" s="428"/>
      <c r="F153" s="277">
        <v>3.0</v>
      </c>
      <c r="G153" s="278">
        <v>22.6</v>
      </c>
      <c r="H153" s="279"/>
      <c r="I153" s="280"/>
      <c r="J153" s="304"/>
      <c r="K153" s="282"/>
      <c r="L153" s="283"/>
      <c r="M153" s="284"/>
      <c r="N153" s="285"/>
      <c r="O153" s="286"/>
      <c r="P153" s="287"/>
      <c r="Q153" s="288"/>
      <c r="R153" s="289"/>
      <c r="S153" s="290"/>
      <c r="T153" s="291"/>
      <c r="U153" s="292"/>
      <c r="V153" s="285"/>
      <c r="W153" s="293"/>
      <c r="X153" s="294">
        <f t="shared" ref="X153:X159" si="71">H153+I153+J153+K153+L153+M153+N153+O153+P153+Q153+R153+S153+T153+U153+V153</f>
        <v>0</v>
      </c>
      <c r="Y153" s="294">
        <f t="shared" ref="Y153:Y159" si="72">X153*F153</f>
        <v>0</v>
      </c>
      <c r="Z153" s="295">
        <f t="shared" ref="Z153:Z159" si="73">G153*X153</f>
        <v>0</v>
      </c>
      <c r="AA153" s="249"/>
      <c r="AB153" s="296">
        <v>0.9</v>
      </c>
      <c r="AC153" s="297">
        <f t="shared" ref="AC153:AC159" si="74">AB153*X153</f>
        <v>0</v>
      </c>
      <c r="AD153" s="295">
        <f t="shared" ref="AD153:AD159" si="75">AF153*0.26+AG153*0.32+AH153*0.36+AI153*0.42+AJ153*0.5+AK153*0.52+AL153*0.62+AM153*0.68+AN153*0.85+AO153*0.85+AQ153*0.13+AS153*0.154+AU153*0.208+AY153*0.04+AZ153*0.04+BA153*0.06+BB153*0.09+BC153*0.07+BD153*0.11+BE153*0.08+BF153*0.19+BG153*0.09+BH153*0.22+BI153*0.1+BJ153*0.18</f>
        <v>0</v>
      </c>
      <c r="AE153" s="298"/>
      <c r="AF153" s="299"/>
      <c r="AG153" s="299"/>
      <c r="AH153" s="299">
        <f>4*X153</f>
        <v>0</v>
      </c>
      <c r="AI153" s="299">
        <f>2*X153</f>
        <v>0</v>
      </c>
      <c r="AJ153" s="299"/>
      <c r="AK153" s="299"/>
      <c r="AL153" s="299"/>
      <c r="AM153" s="299"/>
      <c r="AN153" s="299"/>
      <c r="AO153" s="299"/>
      <c r="AP153" s="299"/>
      <c r="AQ153" s="299"/>
      <c r="AR153" s="299"/>
      <c r="AS153" s="299"/>
      <c r="AT153" s="299"/>
      <c r="AU153" s="299"/>
      <c r="AV153" s="301"/>
      <c r="AW153" s="299"/>
      <c r="AX153" s="299"/>
      <c r="AY153" s="299"/>
      <c r="AZ153" s="299"/>
      <c r="BA153" s="299"/>
      <c r="BB153" s="299">
        <f>8*X153</f>
        <v>0</v>
      </c>
      <c r="BC153" s="299"/>
      <c r="BD153" s="299">
        <f>4*X153</f>
        <v>0</v>
      </c>
      <c r="BE153" s="299"/>
      <c r="BF153" s="299"/>
      <c r="BG153" s="299"/>
      <c r="BH153" s="299"/>
      <c r="BI153" s="299"/>
      <c r="BJ153" s="299"/>
      <c r="BK153" s="301"/>
      <c r="BL153" s="299"/>
      <c r="BM153" s="299">
        <f>3*X153</f>
        <v>0</v>
      </c>
      <c r="BN153" s="305"/>
      <c r="BO153" s="305"/>
      <c r="BP153" s="305"/>
      <c r="BQ153" s="305"/>
      <c r="BR153" s="305"/>
      <c r="BS153" s="126"/>
      <c r="BT153" s="126"/>
    </row>
    <row r="154" ht="30.0" customHeight="1">
      <c r="A154" s="127"/>
      <c r="B154" s="273" t="s">
        <v>379</v>
      </c>
      <c r="C154" s="274" t="s">
        <v>377</v>
      </c>
      <c r="D154" s="302" t="s">
        <v>380</v>
      </c>
      <c r="E154" s="263" t="s">
        <v>381</v>
      </c>
      <c r="F154" s="277">
        <v>1.0</v>
      </c>
      <c r="G154" s="278">
        <v>16.6</v>
      </c>
      <c r="H154" s="279"/>
      <c r="I154" s="280"/>
      <c r="J154" s="304"/>
      <c r="K154" s="282"/>
      <c r="L154" s="283"/>
      <c r="M154" s="284"/>
      <c r="N154" s="285"/>
      <c r="O154" s="286"/>
      <c r="P154" s="287"/>
      <c r="Q154" s="288"/>
      <c r="R154" s="289"/>
      <c r="S154" s="290"/>
      <c r="T154" s="291"/>
      <c r="U154" s="292"/>
      <c r="V154" s="285"/>
      <c r="W154" s="293"/>
      <c r="X154" s="294">
        <f t="shared" si="71"/>
        <v>0</v>
      </c>
      <c r="Y154" s="294">
        <f t="shared" si="72"/>
        <v>0</v>
      </c>
      <c r="Z154" s="295">
        <f t="shared" si="73"/>
        <v>0</v>
      </c>
      <c r="AA154" s="249"/>
      <c r="AB154" s="296">
        <v>0.9</v>
      </c>
      <c r="AC154" s="297">
        <f t="shared" si="74"/>
        <v>0</v>
      </c>
      <c r="AD154" s="295">
        <f t="shared" si="75"/>
        <v>0</v>
      </c>
      <c r="AE154" s="298"/>
      <c r="AF154" s="299"/>
      <c r="AG154" s="299"/>
      <c r="AH154" s="299"/>
      <c r="AI154" s="299"/>
      <c r="AJ154" s="299"/>
      <c r="AK154" s="299">
        <f>2*X154</f>
        <v>0</v>
      </c>
      <c r="AL154" s="299"/>
      <c r="AM154" s="299"/>
      <c r="AN154" s="299"/>
      <c r="AO154" s="299"/>
      <c r="AP154" s="299"/>
      <c r="AQ154" s="299"/>
      <c r="AR154" s="299"/>
      <c r="AS154" s="299"/>
      <c r="AT154" s="299"/>
      <c r="AU154" s="299"/>
      <c r="AV154" s="301"/>
      <c r="AW154" s="299"/>
      <c r="AX154" s="299"/>
      <c r="AY154" s="299"/>
      <c r="AZ154" s="299"/>
      <c r="BA154" s="299"/>
      <c r="BB154" s="299"/>
      <c r="BC154" s="299"/>
      <c r="BD154" s="299"/>
      <c r="BE154" s="299"/>
      <c r="BF154" s="299"/>
      <c r="BG154" s="299"/>
      <c r="BH154" s="299"/>
      <c r="BI154" s="299"/>
      <c r="BJ154" s="299"/>
      <c r="BK154" s="301"/>
      <c r="BL154" s="299"/>
      <c r="BM154" s="305"/>
      <c r="BN154" s="299">
        <f>1*X154</f>
        <v>0</v>
      </c>
      <c r="BO154" s="305"/>
      <c r="BP154" s="305"/>
      <c r="BQ154" s="305"/>
      <c r="BR154" s="305"/>
      <c r="BS154" s="126"/>
      <c r="BT154" s="126"/>
    </row>
    <row r="155" ht="30.0" customHeight="1">
      <c r="A155" s="127"/>
      <c r="B155" s="273" t="s">
        <v>382</v>
      </c>
      <c r="C155" s="274" t="s">
        <v>377</v>
      </c>
      <c r="D155" s="302" t="s">
        <v>383</v>
      </c>
      <c r="E155" s="263" t="s">
        <v>384</v>
      </c>
      <c r="F155" s="277">
        <v>1.0</v>
      </c>
      <c r="G155" s="278">
        <v>48.5</v>
      </c>
      <c r="H155" s="279"/>
      <c r="I155" s="280"/>
      <c r="J155" s="304"/>
      <c r="K155" s="282"/>
      <c r="L155" s="283"/>
      <c r="M155" s="284"/>
      <c r="N155" s="285"/>
      <c r="O155" s="286"/>
      <c r="P155" s="287"/>
      <c r="Q155" s="288"/>
      <c r="R155" s="289"/>
      <c r="S155" s="290"/>
      <c r="T155" s="291"/>
      <c r="U155" s="292"/>
      <c r="V155" s="285"/>
      <c r="W155" s="293"/>
      <c r="X155" s="294">
        <f t="shared" si="71"/>
        <v>0</v>
      </c>
      <c r="Y155" s="294">
        <f t="shared" si="72"/>
        <v>0</v>
      </c>
      <c r="Z155" s="295">
        <f t="shared" si="73"/>
        <v>0</v>
      </c>
      <c r="AA155" s="249"/>
      <c r="AB155" s="296">
        <v>2.5</v>
      </c>
      <c r="AC155" s="297">
        <f t="shared" si="74"/>
        <v>0</v>
      </c>
      <c r="AD155" s="295">
        <f t="shared" si="75"/>
        <v>0</v>
      </c>
      <c r="AE155" s="298"/>
      <c r="AF155" s="299"/>
      <c r="AG155" s="299"/>
      <c r="AH155" s="299"/>
      <c r="AI155" s="299"/>
      <c r="AJ155" s="299"/>
      <c r="AK155" s="299"/>
      <c r="AL155" s="299"/>
      <c r="AM155" s="299"/>
      <c r="AN155" s="299"/>
      <c r="AO155" s="299">
        <f>2*X155</f>
        <v>0</v>
      </c>
      <c r="AP155" s="299"/>
      <c r="AQ155" s="299"/>
      <c r="AR155" s="299"/>
      <c r="AS155" s="299"/>
      <c r="AT155" s="299"/>
      <c r="AU155" s="299"/>
      <c r="AV155" s="301"/>
      <c r="AW155" s="299"/>
      <c r="AX155" s="299"/>
      <c r="AY155" s="299"/>
      <c r="AZ155" s="299"/>
      <c r="BA155" s="299"/>
      <c r="BB155" s="299"/>
      <c r="BC155" s="299"/>
      <c r="BD155" s="299"/>
      <c r="BE155" s="299"/>
      <c r="BF155" s="299"/>
      <c r="BG155" s="299"/>
      <c r="BH155" s="299"/>
      <c r="BI155" s="299"/>
      <c r="BJ155" s="299"/>
      <c r="BK155" s="301"/>
      <c r="BL155" s="299"/>
      <c r="BM155" s="305"/>
      <c r="BN155" s="305"/>
      <c r="BO155" s="299">
        <f>1*X155</f>
        <v>0</v>
      </c>
      <c r="BP155" s="305"/>
      <c r="BQ155" s="305"/>
      <c r="BR155" s="305"/>
      <c r="BS155" s="126"/>
      <c r="BT155" s="126"/>
    </row>
    <row r="156" ht="30.0" customHeight="1">
      <c r="A156" s="127"/>
      <c r="B156" s="273" t="s">
        <v>385</v>
      </c>
      <c r="C156" s="274" t="s">
        <v>377</v>
      </c>
      <c r="D156" s="306" t="s">
        <v>386</v>
      </c>
      <c r="E156" s="274"/>
      <c r="F156" s="277">
        <v>1.0</v>
      </c>
      <c r="G156" s="278">
        <v>123.5</v>
      </c>
      <c r="H156" s="279"/>
      <c r="I156" s="280"/>
      <c r="J156" s="304"/>
      <c r="K156" s="282"/>
      <c r="L156" s="283"/>
      <c r="M156" s="284"/>
      <c r="N156" s="285"/>
      <c r="O156" s="286"/>
      <c r="P156" s="287"/>
      <c r="Q156" s="288"/>
      <c r="R156" s="289"/>
      <c r="S156" s="290"/>
      <c r="T156" s="291"/>
      <c r="U156" s="292"/>
      <c r="V156" s="285"/>
      <c r="W156" s="293"/>
      <c r="X156" s="294">
        <f t="shared" si="71"/>
        <v>0</v>
      </c>
      <c r="Y156" s="294">
        <f t="shared" si="72"/>
        <v>0</v>
      </c>
      <c r="Z156" s="295">
        <f t="shared" si="73"/>
        <v>0</v>
      </c>
      <c r="AA156" s="249"/>
      <c r="AB156" s="296">
        <v>3.3</v>
      </c>
      <c r="AC156" s="297">
        <f t="shared" si="74"/>
        <v>0</v>
      </c>
      <c r="AD156" s="295">
        <f t="shared" si="75"/>
        <v>0</v>
      </c>
      <c r="AE156" s="298"/>
      <c r="AF156" s="299"/>
      <c r="AG156" s="299"/>
      <c r="AH156" s="299"/>
      <c r="AI156" s="299"/>
      <c r="AJ156" s="299"/>
      <c r="AK156" s="299"/>
      <c r="AL156" s="299"/>
      <c r="AM156" s="299"/>
      <c r="AN156" s="299"/>
      <c r="AO156" s="299">
        <f>1*X156</f>
        <v>0</v>
      </c>
      <c r="AP156" s="299"/>
      <c r="AQ156" s="299"/>
      <c r="AR156" s="299"/>
      <c r="AS156" s="299"/>
      <c r="AT156" s="299"/>
      <c r="AU156" s="299">
        <f>1*X156</f>
        <v>0</v>
      </c>
      <c r="AV156" s="301"/>
      <c r="AW156" s="299"/>
      <c r="AX156" s="299"/>
      <c r="AY156" s="299"/>
      <c r="AZ156" s="299"/>
      <c r="BA156" s="299"/>
      <c r="BB156" s="299"/>
      <c r="BC156" s="299">
        <f>1*X156</f>
        <v>0</v>
      </c>
      <c r="BD156" s="299"/>
      <c r="BE156" s="299"/>
      <c r="BF156" s="299"/>
      <c r="BG156" s="299"/>
      <c r="BH156" s="299"/>
      <c r="BI156" s="299"/>
      <c r="BJ156" s="299"/>
      <c r="BK156" s="301"/>
      <c r="BL156" s="299"/>
      <c r="BM156" s="305"/>
      <c r="BN156" s="305"/>
      <c r="BO156" s="305"/>
      <c r="BP156" s="305"/>
      <c r="BQ156" s="305"/>
      <c r="BR156" s="299">
        <f>1*X156</f>
        <v>0</v>
      </c>
      <c r="BS156" s="126"/>
      <c r="BT156" s="126"/>
    </row>
    <row r="157" ht="30.0" customHeight="1">
      <c r="A157" s="127"/>
      <c r="B157" s="273" t="s">
        <v>387</v>
      </c>
      <c r="C157" s="274" t="s">
        <v>377</v>
      </c>
      <c r="D157" s="302" t="s">
        <v>388</v>
      </c>
      <c r="E157" s="428"/>
      <c r="F157" s="277">
        <v>2.0</v>
      </c>
      <c r="G157" s="278">
        <v>96.7</v>
      </c>
      <c r="H157" s="279"/>
      <c r="I157" s="280"/>
      <c r="J157" s="304"/>
      <c r="K157" s="282"/>
      <c r="L157" s="283"/>
      <c r="M157" s="284"/>
      <c r="N157" s="285"/>
      <c r="O157" s="286"/>
      <c r="P157" s="287"/>
      <c r="Q157" s="288"/>
      <c r="R157" s="289"/>
      <c r="S157" s="290"/>
      <c r="T157" s="291"/>
      <c r="U157" s="307"/>
      <c r="V157" s="308"/>
      <c r="W157" s="293"/>
      <c r="X157" s="294">
        <f t="shared" si="71"/>
        <v>0</v>
      </c>
      <c r="Y157" s="294">
        <f t="shared" si="72"/>
        <v>0</v>
      </c>
      <c r="Z157" s="295">
        <f t="shared" si="73"/>
        <v>0</v>
      </c>
      <c r="AA157" s="249"/>
      <c r="AB157" s="296">
        <v>2.2</v>
      </c>
      <c r="AC157" s="297">
        <f t="shared" si="74"/>
        <v>0</v>
      </c>
      <c r="AD157" s="295">
        <f t="shared" si="75"/>
        <v>0</v>
      </c>
      <c r="AE157" s="298"/>
      <c r="AF157" s="299"/>
      <c r="AG157" s="299"/>
      <c r="AH157" s="299"/>
      <c r="AI157" s="299"/>
      <c r="AJ157" s="299"/>
      <c r="AK157" s="299"/>
      <c r="AL157" s="299"/>
      <c r="AM157" s="299"/>
      <c r="AN157" s="299"/>
      <c r="AO157" s="299"/>
      <c r="AP157" s="299"/>
      <c r="AQ157" s="299"/>
      <c r="AR157" s="299"/>
      <c r="AS157" s="299"/>
      <c r="AT157" s="299"/>
      <c r="AU157" s="299"/>
      <c r="AV157" s="301"/>
      <c r="AW157" s="299"/>
      <c r="AX157" s="299"/>
      <c r="AY157" s="299"/>
      <c r="AZ157" s="299"/>
      <c r="BA157" s="299"/>
      <c r="BB157" s="299"/>
      <c r="BC157" s="299"/>
      <c r="BD157" s="299"/>
      <c r="BE157" s="299"/>
      <c r="BF157" s="299"/>
      <c r="BG157" s="299"/>
      <c r="BH157" s="299"/>
      <c r="BI157" s="299"/>
      <c r="BJ157" s="299"/>
      <c r="BK157" s="301"/>
      <c r="BL157" s="299"/>
      <c r="BM157" s="305"/>
      <c r="BN157" s="299">
        <f t="shared" ref="BN157:BN158" si="76">2*X157</f>
        <v>0</v>
      </c>
      <c r="BO157" s="305"/>
      <c r="BP157" s="305"/>
      <c r="BQ157" s="305"/>
      <c r="BR157" s="305"/>
      <c r="BS157" s="126"/>
      <c r="BT157" s="126"/>
    </row>
    <row r="158" ht="30.0" customHeight="1">
      <c r="A158" s="127"/>
      <c r="B158" s="273" t="s">
        <v>389</v>
      </c>
      <c r="C158" s="274" t="s">
        <v>377</v>
      </c>
      <c r="D158" s="302" t="s">
        <v>390</v>
      </c>
      <c r="E158" s="428"/>
      <c r="F158" s="277">
        <v>2.0</v>
      </c>
      <c r="G158" s="278">
        <v>68.4</v>
      </c>
      <c r="H158" s="279"/>
      <c r="I158" s="280"/>
      <c r="J158" s="304"/>
      <c r="K158" s="282"/>
      <c r="L158" s="283"/>
      <c r="M158" s="284"/>
      <c r="N158" s="285"/>
      <c r="O158" s="286"/>
      <c r="P158" s="287"/>
      <c r="Q158" s="288"/>
      <c r="R158" s="289"/>
      <c r="S158" s="290"/>
      <c r="T158" s="291"/>
      <c r="U158" s="307"/>
      <c r="V158" s="309"/>
      <c r="W158" s="293"/>
      <c r="X158" s="294">
        <f t="shared" si="71"/>
        <v>0</v>
      </c>
      <c r="Y158" s="294">
        <f t="shared" si="72"/>
        <v>0</v>
      </c>
      <c r="Z158" s="295">
        <f t="shared" si="73"/>
        <v>0</v>
      </c>
      <c r="AA158" s="249"/>
      <c r="AB158" s="296">
        <v>1.4</v>
      </c>
      <c r="AC158" s="297">
        <f t="shared" si="74"/>
        <v>0</v>
      </c>
      <c r="AD158" s="295">
        <f t="shared" si="75"/>
        <v>0</v>
      </c>
      <c r="AE158" s="298"/>
      <c r="AF158" s="299"/>
      <c r="AG158" s="299"/>
      <c r="AH158" s="299"/>
      <c r="AI158" s="299"/>
      <c r="AJ158" s="299"/>
      <c r="AK158" s="299"/>
      <c r="AL158" s="299"/>
      <c r="AM158" s="299"/>
      <c r="AN158" s="299"/>
      <c r="AO158" s="299"/>
      <c r="AP158" s="299"/>
      <c r="AQ158" s="299"/>
      <c r="AR158" s="299"/>
      <c r="AS158" s="299"/>
      <c r="AT158" s="299"/>
      <c r="AU158" s="299"/>
      <c r="AV158" s="301"/>
      <c r="AW158" s="299"/>
      <c r="AX158" s="299"/>
      <c r="AY158" s="299"/>
      <c r="AZ158" s="299"/>
      <c r="BA158" s="299"/>
      <c r="BB158" s="299"/>
      <c r="BC158" s="299"/>
      <c r="BD158" s="299"/>
      <c r="BE158" s="299"/>
      <c r="BF158" s="299"/>
      <c r="BG158" s="299"/>
      <c r="BH158" s="299"/>
      <c r="BI158" s="299"/>
      <c r="BJ158" s="299"/>
      <c r="BK158" s="301"/>
      <c r="BL158" s="299"/>
      <c r="BM158" s="305"/>
      <c r="BN158" s="299">
        <f t="shared" si="76"/>
        <v>0</v>
      </c>
      <c r="BO158" s="305"/>
      <c r="BP158" s="305"/>
      <c r="BQ158" s="305"/>
      <c r="BR158" s="305"/>
      <c r="BS158" s="126"/>
      <c r="BT158" s="126"/>
    </row>
    <row r="159" ht="30.0" customHeight="1">
      <c r="A159" s="127"/>
      <c r="B159" s="273" t="s">
        <v>391</v>
      </c>
      <c r="C159" s="274" t="s">
        <v>377</v>
      </c>
      <c r="D159" s="302" t="s">
        <v>392</v>
      </c>
      <c r="E159" s="428"/>
      <c r="F159" s="277">
        <v>1.0</v>
      </c>
      <c r="G159" s="278">
        <v>136.7</v>
      </c>
      <c r="H159" s="279"/>
      <c r="I159" s="280"/>
      <c r="J159" s="304"/>
      <c r="K159" s="282"/>
      <c r="L159" s="283"/>
      <c r="M159" s="284"/>
      <c r="N159" s="285"/>
      <c r="O159" s="286"/>
      <c r="P159" s="287"/>
      <c r="Q159" s="317"/>
      <c r="R159" s="289"/>
      <c r="S159" s="290"/>
      <c r="T159" s="291"/>
      <c r="U159" s="307"/>
      <c r="V159" s="311"/>
      <c r="W159" s="293"/>
      <c r="X159" s="294">
        <f t="shared" si="71"/>
        <v>0</v>
      </c>
      <c r="Y159" s="294">
        <f t="shared" si="72"/>
        <v>0</v>
      </c>
      <c r="Z159" s="295">
        <f t="shared" si="73"/>
        <v>0</v>
      </c>
      <c r="AA159" s="271"/>
      <c r="AB159" s="296">
        <v>2.6</v>
      </c>
      <c r="AC159" s="297">
        <f t="shared" si="74"/>
        <v>0</v>
      </c>
      <c r="AD159" s="295">
        <f t="shared" si="75"/>
        <v>0</v>
      </c>
      <c r="AE159" s="298"/>
      <c r="AF159" s="299"/>
      <c r="AG159" s="299"/>
      <c r="AH159" s="299"/>
      <c r="AI159" s="299"/>
      <c r="AJ159" s="299"/>
      <c r="AK159" s="299"/>
      <c r="AL159" s="299"/>
      <c r="AM159" s="299"/>
      <c r="AN159" s="299"/>
      <c r="AO159" s="299"/>
      <c r="AP159" s="299"/>
      <c r="AQ159" s="299"/>
      <c r="AR159" s="299"/>
      <c r="AS159" s="299"/>
      <c r="AT159" s="299"/>
      <c r="AU159" s="299"/>
      <c r="AV159" s="301"/>
      <c r="AW159" s="299"/>
      <c r="AX159" s="299"/>
      <c r="AY159" s="299"/>
      <c r="AZ159" s="299"/>
      <c r="BA159" s="299"/>
      <c r="BB159" s="299"/>
      <c r="BC159" s="299"/>
      <c r="BD159" s="299"/>
      <c r="BE159" s="299"/>
      <c r="BF159" s="299"/>
      <c r="BG159" s="299"/>
      <c r="BH159" s="299"/>
      <c r="BI159" s="299"/>
      <c r="BJ159" s="299"/>
      <c r="BK159" s="301"/>
      <c r="BL159" s="299"/>
      <c r="BM159" s="305"/>
      <c r="BN159" s="305"/>
      <c r="BO159" s="305"/>
      <c r="BP159" s="305"/>
      <c r="BQ159" s="299">
        <f>1*X159</f>
        <v>0</v>
      </c>
      <c r="BR159" s="305"/>
      <c r="BS159" s="126"/>
      <c r="BT159" s="126"/>
    </row>
    <row r="160" ht="14.25" customHeight="1">
      <c r="A160" s="127"/>
      <c r="B160" s="184"/>
      <c r="C160" s="102"/>
      <c r="D160" s="429"/>
      <c r="E160" s="430"/>
      <c r="F160" s="387"/>
      <c r="G160" s="404"/>
      <c r="H160" s="187"/>
      <c r="I160" s="187"/>
      <c r="J160" s="187"/>
      <c r="K160" s="187"/>
      <c r="L160" s="187"/>
      <c r="M160" s="187"/>
      <c r="N160" s="187"/>
      <c r="O160" s="187"/>
      <c r="P160" s="187"/>
      <c r="Q160" s="389"/>
      <c r="R160" s="187"/>
      <c r="S160" s="187"/>
      <c r="T160" s="187"/>
      <c r="U160" s="187"/>
      <c r="V160" s="187"/>
      <c r="W160" s="431"/>
      <c r="X160" s="432"/>
      <c r="Y160" s="355"/>
      <c r="Z160" s="356"/>
      <c r="AA160" s="357"/>
      <c r="AB160" s="355"/>
      <c r="AC160" s="433"/>
      <c r="AD160" s="434"/>
      <c r="AE160" s="435"/>
      <c r="AF160" s="436"/>
      <c r="AG160" s="436"/>
      <c r="AH160" s="436"/>
      <c r="AI160" s="436"/>
      <c r="AJ160" s="436"/>
      <c r="AK160" s="436"/>
      <c r="AL160" s="436"/>
      <c r="AM160" s="436"/>
      <c r="AN160" s="436"/>
      <c r="AO160" s="436"/>
      <c r="AP160" s="436"/>
      <c r="AQ160" s="436"/>
      <c r="AR160" s="436"/>
      <c r="AS160" s="436"/>
      <c r="AT160" s="436"/>
      <c r="AU160" s="432"/>
      <c r="AV160" s="301"/>
      <c r="AW160" s="301"/>
      <c r="AX160" s="301"/>
      <c r="AY160" s="301"/>
      <c r="AZ160" s="437"/>
      <c r="BA160" s="436"/>
      <c r="BB160" s="436"/>
      <c r="BC160" s="436"/>
      <c r="BD160" s="436"/>
      <c r="BE160" s="436"/>
      <c r="BF160" s="436"/>
      <c r="BG160" s="436"/>
      <c r="BH160" s="436"/>
      <c r="BI160" s="436"/>
      <c r="BJ160" s="432"/>
      <c r="BK160" s="438"/>
      <c r="BL160" s="436"/>
      <c r="BM160" s="439"/>
      <c r="BN160" s="439"/>
      <c r="BO160" s="439"/>
      <c r="BP160" s="439"/>
      <c r="BQ160" s="439"/>
      <c r="BR160" s="440"/>
      <c r="BS160" s="126"/>
      <c r="BT160" s="126"/>
    </row>
    <row r="161" ht="30.0" customHeight="1">
      <c r="A161" s="127"/>
      <c r="B161" s="184"/>
      <c r="C161" s="102"/>
      <c r="D161" s="103"/>
      <c r="E161" s="104"/>
      <c r="F161" s="441"/>
      <c r="G161" s="442"/>
      <c r="H161" s="441"/>
      <c r="I161" s="441"/>
      <c r="J161" s="441"/>
      <c r="K161" s="441"/>
      <c r="L161" s="441"/>
      <c r="M161" s="441"/>
      <c r="N161" s="441"/>
      <c r="O161" s="441"/>
      <c r="P161" s="441"/>
      <c r="Q161" s="441"/>
      <c r="R161" s="441"/>
      <c r="S161" s="441"/>
      <c r="T161" s="441"/>
      <c r="U161" s="441"/>
      <c r="V161" s="443"/>
      <c r="W161" s="293"/>
      <c r="X161" s="444"/>
      <c r="Y161" s="445"/>
      <c r="Z161" s="446"/>
      <c r="AA161" s="447"/>
      <c r="AB161" s="445"/>
      <c r="AC161" s="445"/>
      <c r="AD161" s="446"/>
      <c r="AE161" s="445"/>
      <c r="AF161" s="445"/>
      <c r="AG161" s="445"/>
      <c r="AH161" s="445"/>
      <c r="AI161" s="445"/>
      <c r="AJ161" s="445"/>
      <c r="AK161" s="445"/>
      <c r="AL161" s="445"/>
      <c r="AM161" s="445"/>
      <c r="AN161" s="445"/>
      <c r="AO161" s="445"/>
      <c r="AP161" s="445"/>
      <c r="AQ161" s="445"/>
      <c r="AR161" s="445"/>
      <c r="AS161" s="445"/>
      <c r="AT161" s="445"/>
      <c r="AU161" s="445"/>
      <c r="AV161" s="445"/>
      <c r="AW161" s="445"/>
      <c r="AX161" s="445"/>
      <c r="AY161" s="445"/>
      <c r="AZ161" s="445"/>
      <c r="BA161" s="445"/>
      <c r="BB161" s="445"/>
      <c r="BC161" s="445"/>
      <c r="BD161" s="445"/>
      <c r="BE161" s="445"/>
      <c r="BF161" s="445"/>
      <c r="BG161" s="445"/>
      <c r="BH161" s="445"/>
      <c r="BI161" s="445"/>
      <c r="BJ161" s="445"/>
      <c r="BK161" s="445"/>
      <c r="BL161" s="445"/>
      <c r="BM161" s="445"/>
      <c r="BN161" s="445"/>
      <c r="BO161" s="445"/>
      <c r="BP161" s="445"/>
      <c r="BQ161" s="445"/>
      <c r="BR161" s="448"/>
      <c r="BS161" s="126"/>
      <c r="BT161" s="126"/>
    </row>
    <row r="162" ht="166.5" customHeight="1">
      <c r="A162" s="127"/>
      <c r="B162" s="449"/>
      <c r="C162" s="450"/>
      <c r="D162" s="451" t="s">
        <v>393</v>
      </c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452"/>
      <c r="W162" s="453"/>
      <c r="X162" s="454"/>
      <c r="Y162" s="455"/>
      <c r="Z162" s="456"/>
      <c r="AA162" s="455"/>
      <c r="AB162" s="455"/>
      <c r="AC162" s="455"/>
      <c r="AD162" s="456"/>
      <c r="AE162" s="455"/>
      <c r="AF162" s="455"/>
      <c r="AG162" s="455"/>
      <c r="AH162" s="455"/>
      <c r="AI162" s="455"/>
      <c r="AJ162" s="455"/>
      <c r="AK162" s="455"/>
      <c r="AL162" s="455"/>
      <c r="AM162" s="455"/>
      <c r="AN162" s="455"/>
      <c r="AO162" s="455"/>
      <c r="AP162" s="455"/>
      <c r="AQ162" s="455"/>
      <c r="AR162" s="455"/>
      <c r="AS162" s="455"/>
      <c r="AT162" s="455"/>
      <c r="AU162" s="455"/>
      <c r="AV162" s="455"/>
      <c r="AW162" s="455"/>
      <c r="AX162" s="455"/>
      <c r="AY162" s="455"/>
      <c r="AZ162" s="455"/>
      <c r="BA162" s="455"/>
      <c r="BB162" s="455"/>
      <c r="BC162" s="455"/>
      <c r="BD162" s="455"/>
      <c r="BE162" s="455"/>
      <c r="BF162" s="455"/>
      <c r="BG162" s="455"/>
      <c r="BH162" s="455"/>
      <c r="BI162" s="455"/>
      <c r="BJ162" s="457"/>
      <c r="BK162" s="458"/>
      <c r="BL162" s="459"/>
      <c r="BM162" s="455"/>
      <c r="BN162" s="455"/>
      <c r="BO162" s="455"/>
      <c r="BP162" s="455"/>
      <c r="BQ162" s="457"/>
      <c r="BR162" s="460"/>
      <c r="BS162" s="126"/>
      <c r="BT162" s="126"/>
    </row>
    <row r="163" ht="14.25" customHeight="1">
      <c r="A163" s="127"/>
      <c r="B163" s="184"/>
      <c r="C163" s="102"/>
      <c r="D163" s="429"/>
      <c r="E163" s="430"/>
      <c r="F163" s="387"/>
      <c r="G163" s="404"/>
      <c r="H163" s="187"/>
      <c r="I163" s="187"/>
      <c r="J163" s="187"/>
      <c r="K163" s="187"/>
      <c r="L163" s="187"/>
      <c r="M163" s="187"/>
      <c r="N163" s="187"/>
      <c r="O163" s="187"/>
      <c r="P163" s="187"/>
      <c r="Q163" s="389"/>
      <c r="R163" s="187"/>
      <c r="S163" s="187"/>
      <c r="T163" s="187"/>
      <c r="U163" s="187"/>
      <c r="V163" s="187"/>
      <c r="W163" s="461"/>
      <c r="X163" s="462"/>
      <c r="Y163" s="463"/>
      <c r="Z163" s="464"/>
      <c r="AA163" s="465"/>
      <c r="AB163" s="463"/>
      <c r="AC163" s="466"/>
      <c r="AD163" s="464"/>
      <c r="AE163" s="467"/>
      <c r="AF163" s="463"/>
      <c r="AG163" s="463"/>
      <c r="AH163" s="463"/>
      <c r="AI163" s="463"/>
      <c r="AJ163" s="463"/>
      <c r="AK163" s="463"/>
      <c r="AL163" s="463"/>
      <c r="AM163" s="463"/>
      <c r="AN163" s="463"/>
      <c r="AO163" s="463"/>
      <c r="AP163" s="463"/>
      <c r="AQ163" s="463"/>
      <c r="AR163" s="463"/>
      <c r="AS163" s="463"/>
      <c r="AT163" s="463"/>
      <c r="AU163" s="463"/>
      <c r="AV163" s="468"/>
      <c r="AW163" s="468"/>
      <c r="AX163" s="468"/>
      <c r="AY163" s="468"/>
      <c r="AZ163" s="463"/>
      <c r="BA163" s="463"/>
      <c r="BB163" s="463"/>
      <c r="BC163" s="463"/>
      <c r="BD163" s="463"/>
      <c r="BE163" s="463"/>
      <c r="BF163" s="463"/>
      <c r="BG163" s="463"/>
      <c r="BH163" s="463"/>
      <c r="BI163" s="463"/>
      <c r="BJ163" s="463"/>
      <c r="BK163" s="468"/>
      <c r="BL163" s="463"/>
      <c r="BM163" s="469"/>
      <c r="BN163" s="469"/>
      <c r="BO163" s="469"/>
      <c r="BP163" s="469"/>
      <c r="BQ163" s="469"/>
      <c r="BR163" s="470"/>
      <c r="BS163" s="126"/>
      <c r="BT163" s="126"/>
    </row>
    <row r="164" ht="43.5" customHeight="1">
      <c r="A164" s="127"/>
      <c r="B164" s="471" t="s">
        <v>394</v>
      </c>
      <c r="C164" s="472"/>
      <c r="D164" s="473" t="s">
        <v>395</v>
      </c>
      <c r="E164" s="474"/>
      <c r="F164" s="475"/>
      <c r="G164" s="200"/>
      <c r="H164" s="200"/>
      <c r="I164" s="200"/>
      <c r="J164" s="200"/>
      <c r="K164" s="200"/>
      <c r="L164" s="200"/>
      <c r="M164" s="200"/>
      <c r="N164" s="200"/>
      <c r="O164" s="200"/>
      <c r="P164" s="200"/>
      <c r="Q164" s="200"/>
      <c r="R164" s="200"/>
      <c r="S164" s="200"/>
      <c r="T164" s="200"/>
      <c r="U164" s="200"/>
      <c r="V164" s="201"/>
      <c r="W164" s="476"/>
      <c r="X164" s="203"/>
      <c r="Y164" s="203"/>
      <c r="Z164" s="205"/>
      <c r="AA164" s="426"/>
      <c r="AB164" s="203"/>
      <c r="AC164" s="203"/>
      <c r="AD164" s="332"/>
      <c r="AE164" s="235"/>
      <c r="AF164" s="368" t="s">
        <v>57</v>
      </c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2"/>
      <c r="AV164" s="158"/>
      <c r="AW164" s="369"/>
      <c r="AX164" s="370"/>
      <c r="AY164" s="371" t="s">
        <v>58</v>
      </c>
      <c r="AZ164" s="372"/>
      <c r="BA164" s="372"/>
      <c r="BB164" s="372"/>
      <c r="BC164" s="372"/>
      <c r="BD164" s="372"/>
      <c r="BE164" s="372"/>
      <c r="BF164" s="372"/>
      <c r="BG164" s="372"/>
      <c r="BH164" s="372"/>
      <c r="BI164" s="372"/>
      <c r="BJ164" s="373"/>
      <c r="BK164" s="158"/>
      <c r="BL164" s="368" t="s">
        <v>59</v>
      </c>
      <c r="BM164" s="31"/>
      <c r="BN164" s="31"/>
      <c r="BO164" s="31"/>
      <c r="BP164" s="31"/>
      <c r="BQ164" s="31"/>
      <c r="BR164" s="32"/>
      <c r="BS164" s="126"/>
      <c r="BT164" s="126"/>
    </row>
    <row r="165" ht="14.25" customHeight="1">
      <c r="A165" s="127"/>
      <c r="B165" s="209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114"/>
      <c r="W165" s="477"/>
      <c r="X165" s="187"/>
      <c r="Y165" s="187"/>
      <c r="Z165" s="397"/>
      <c r="AA165" s="187"/>
      <c r="AB165" s="187"/>
      <c r="AC165" s="187"/>
      <c r="AD165" s="397"/>
      <c r="AE165" s="214"/>
      <c r="AF165" s="232" t="s">
        <v>68</v>
      </c>
      <c r="AG165" s="232" t="s">
        <v>69</v>
      </c>
      <c r="AH165" s="232" t="s">
        <v>70</v>
      </c>
      <c r="AI165" s="232" t="s">
        <v>71</v>
      </c>
      <c r="AJ165" s="232" t="s">
        <v>72</v>
      </c>
      <c r="AK165" s="232" t="s">
        <v>73</v>
      </c>
      <c r="AL165" s="232" t="s">
        <v>74</v>
      </c>
      <c r="AM165" s="232" t="s">
        <v>75</v>
      </c>
      <c r="AN165" s="232" t="s">
        <v>76</v>
      </c>
      <c r="AO165" s="232" t="s">
        <v>77</v>
      </c>
      <c r="AP165" s="232" t="s">
        <v>29</v>
      </c>
      <c r="AQ165" s="232" t="s">
        <v>78</v>
      </c>
      <c r="AR165" s="232" t="s">
        <v>79</v>
      </c>
      <c r="AS165" s="232" t="s">
        <v>33</v>
      </c>
      <c r="AT165" s="232" t="s">
        <v>35</v>
      </c>
      <c r="AU165" s="236" t="s">
        <v>36</v>
      </c>
      <c r="AV165" s="158"/>
      <c r="AW165" s="237" t="s">
        <v>80</v>
      </c>
      <c r="AX165" s="237" t="s">
        <v>81</v>
      </c>
      <c r="AY165" s="237" t="s">
        <v>80</v>
      </c>
      <c r="AZ165" s="237" t="s">
        <v>81</v>
      </c>
      <c r="BA165" s="237" t="s">
        <v>80</v>
      </c>
      <c r="BB165" s="237" t="s">
        <v>81</v>
      </c>
      <c r="BC165" s="237" t="s">
        <v>80</v>
      </c>
      <c r="BD165" s="237" t="s">
        <v>81</v>
      </c>
      <c r="BE165" s="237" t="s">
        <v>80</v>
      </c>
      <c r="BF165" s="237" t="s">
        <v>81</v>
      </c>
      <c r="BG165" s="237" t="s">
        <v>80</v>
      </c>
      <c r="BH165" s="237" t="s">
        <v>81</v>
      </c>
      <c r="BI165" s="237" t="s">
        <v>80</v>
      </c>
      <c r="BJ165" s="238" t="s">
        <v>81</v>
      </c>
      <c r="BK165" s="158"/>
      <c r="BL165" s="239" t="s">
        <v>82</v>
      </c>
      <c r="BM165" s="239" t="s">
        <v>83</v>
      </c>
      <c r="BN165" s="239" t="s">
        <v>84</v>
      </c>
      <c r="BO165" s="239" t="s">
        <v>85</v>
      </c>
      <c r="BP165" s="239" t="s">
        <v>86</v>
      </c>
      <c r="BQ165" s="239" t="s">
        <v>87</v>
      </c>
      <c r="BR165" s="240" t="s">
        <v>88</v>
      </c>
      <c r="BS165" s="126"/>
      <c r="BT165" s="126"/>
    </row>
    <row r="166" ht="45.75" customHeight="1">
      <c r="A166" s="127"/>
      <c r="B166" s="48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162"/>
      <c r="W166" s="345"/>
      <c r="X166" s="232" t="s">
        <v>62</v>
      </c>
      <c r="Y166" s="232" t="s">
        <v>63</v>
      </c>
      <c r="Z166" s="233" t="s">
        <v>64</v>
      </c>
      <c r="AA166" s="234"/>
      <c r="AB166" s="232" t="s">
        <v>65</v>
      </c>
      <c r="AC166" s="232" t="s">
        <v>66</v>
      </c>
      <c r="AD166" s="233" t="s">
        <v>67</v>
      </c>
      <c r="AE166" s="235"/>
      <c r="AF166" s="248"/>
      <c r="AG166" s="248"/>
      <c r="AH166" s="248"/>
      <c r="AI166" s="248"/>
      <c r="AJ166" s="248"/>
      <c r="AK166" s="248"/>
      <c r="AL166" s="248"/>
      <c r="AM166" s="248"/>
      <c r="AN166" s="248"/>
      <c r="AO166" s="248"/>
      <c r="AP166" s="248"/>
      <c r="AQ166" s="248"/>
      <c r="AR166" s="248"/>
      <c r="AS166" s="248"/>
      <c r="AT166" s="248"/>
      <c r="AU166" s="47"/>
      <c r="AV166" s="158"/>
      <c r="AW166" s="250"/>
      <c r="AX166" s="251"/>
      <c r="AY166" s="250"/>
      <c r="AZ166" s="251"/>
      <c r="BA166" s="250"/>
      <c r="BB166" s="251"/>
      <c r="BC166" s="250"/>
      <c r="BD166" s="251"/>
      <c r="BE166" s="250"/>
      <c r="BF166" s="251"/>
      <c r="BG166" s="250"/>
      <c r="BH166" s="251"/>
      <c r="BI166" s="250"/>
      <c r="BJ166" s="252"/>
      <c r="BK166" s="158"/>
      <c r="BL166" s="248"/>
      <c r="BM166" s="248"/>
      <c r="BN166" s="248"/>
      <c r="BO166" s="248"/>
      <c r="BP166" s="248"/>
      <c r="BQ166" s="248"/>
      <c r="BR166" s="47"/>
      <c r="BS166" s="126"/>
      <c r="BT166" s="126"/>
    </row>
    <row r="167" ht="73.5" customHeight="1">
      <c r="A167" s="127"/>
      <c r="B167" s="411"/>
      <c r="C167" s="412" t="s">
        <v>90</v>
      </c>
      <c r="D167" s="231"/>
      <c r="E167" s="414" t="s">
        <v>91</v>
      </c>
      <c r="F167" s="414" t="s">
        <v>92</v>
      </c>
      <c r="G167" s="415" t="s">
        <v>93</v>
      </c>
      <c r="H167" s="257" t="s">
        <v>94</v>
      </c>
      <c r="I167" s="258" t="s">
        <v>95</v>
      </c>
      <c r="J167" s="259" t="s">
        <v>96</v>
      </c>
      <c r="K167" s="478" t="s">
        <v>396</v>
      </c>
      <c r="L167" s="261" t="s">
        <v>98</v>
      </c>
      <c r="M167" s="479" t="s">
        <v>397</v>
      </c>
      <c r="N167" s="263" t="s">
        <v>398</v>
      </c>
      <c r="O167" s="414" t="s">
        <v>399</v>
      </c>
      <c r="P167" s="266" t="s">
        <v>103</v>
      </c>
      <c r="Q167" s="480" t="s">
        <v>400</v>
      </c>
      <c r="R167" s="267" t="s">
        <v>401</v>
      </c>
      <c r="S167" s="268" t="s">
        <v>402</v>
      </c>
      <c r="T167" s="269" t="s">
        <v>106</v>
      </c>
      <c r="U167" s="481" t="s">
        <v>403</v>
      </c>
      <c r="V167" s="482" t="s">
        <v>404</v>
      </c>
      <c r="W167" s="293"/>
      <c r="X167" s="250"/>
      <c r="Y167" s="250"/>
      <c r="Z167" s="50"/>
      <c r="AA167" s="249"/>
      <c r="AB167" s="250"/>
      <c r="AC167" s="250"/>
      <c r="AD167" s="50"/>
      <c r="AE167" s="235"/>
      <c r="AF167" s="250"/>
      <c r="AG167" s="250"/>
      <c r="AH167" s="250"/>
      <c r="AI167" s="250"/>
      <c r="AJ167" s="250"/>
      <c r="AK167" s="250"/>
      <c r="AL167" s="250"/>
      <c r="AM167" s="250"/>
      <c r="AN167" s="250"/>
      <c r="AO167" s="250"/>
      <c r="AP167" s="250"/>
      <c r="AQ167" s="250"/>
      <c r="AR167" s="250"/>
      <c r="AS167" s="250"/>
      <c r="AT167" s="250"/>
      <c r="AU167" s="50"/>
      <c r="AV167" s="158"/>
      <c r="AW167" s="272" t="s">
        <v>109</v>
      </c>
      <c r="AX167" s="32"/>
      <c r="AY167" s="272" t="s">
        <v>68</v>
      </c>
      <c r="AZ167" s="32"/>
      <c r="BA167" s="272" t="s">
        <v>69</v>
      </c>
      <c r="BB167" s="32"/>
      <c r="BC167" s="272" t="s">
        <v>70</v>
      </c>
      <c r="BD167" s="32"/>
      <c r="BE167" s="272" t="s">
        <v>71</v>
      </c>
      <c r="BF167" s="32"/>
      <c r="BG167" s="272" t="s">
        <v>72</v>
      </c>
      <c r="BH167" s="32"/>
      <c r="BI167" s="272" t="s">
        <v>73</v>
      </c>
      <c r="BJ167" s="32"/>
      <c r="BK167" s="158"/>
      <c r="BL167" s="250"/>
      <c r="BM167" s="250"/>
      <c r="BN167" s="250"/>
      <c r="BO167" s="250"/>
      <c r="BP167" s="250"/>
      <c r="BQ167" s="250"/>
      <c r="BR167" s="50"/>
      <c r="BS167" s="126"/>
      <c r="BT167" s="126"/>
    </row>
    <row r="168" ht="30.0" customHeight="1">
      <c r="A168" s="127"/>
      <c r="B168" s="273" t="s">
        <v>405</v>
      </c>
      <c r="C168" s="274" t="s">
        <v>406</v>
      </c>
      <c r="D168" s="306" t="s">
        <v>407</v>
      </c>
      <c r="E168" s="63" t="s">
        <v>408</v>
      </c>
      <c r="F168" s="277">
        <v>10.0</v>
      </c>
      <c r="G168" s="278">
        <v>52.8</v>
      </c>
      <c r="H168" s="279"/>
      <c r="I168" s="280"/>
      <c r="J168" s="304"/>
      <c r="K168" s="483"/>
      <c r="L168" s="283"/>
      <c r="M168" s="484"/>
      <c r="N168" s="285"/>
      <c r="O168" s="485"/>
      <c r="P168" s="486"/>
      <c r="Q168" s="487"/>
      <c r="R168" s="289"/>
      <c r="S168" s="290"/>
      <c r="T168" s="291"/>
      <c r="U168" s="488"/>
      <c r="V168" s="489"/>
      <c r="W168" s="380"/>
      <c r="X168" s="294">
        <f t="shared" ref="X168:X189" si="77">H168+I168+J168+K168+L168+M168+N168+O168+P168+Q168+R168+S168+T168+U168+V168</f>
        <v>0</v>
      </c>
      <c r="Y168" s="294">
        <f t="shared" ref="Y168:Y189" si="78">X168*F168</f>
        <v>0</v>
      </c>
      <c r="Z168" s="295">
        <f t="shared" ref="Z168:Z189" si="79">G168*X168</f>
        <v>0</v>
      </c>
      <c r="AA168" s="249"/>
      <c r="AB168" s="381">
        <v>2.2</v>
      </c>
      <c r="AC168" s="297">
        <f t="shared" ref="AC168:AC189" si="80">AB168*X168</f>
        <v>0</v>
      </c>
      <c r="AD168" s="295">
        <f t="shared" ref="AD168:AD189" si="81">AF168*0.26+AG168*0.32+AH168*0.36+AI168*0.42+AJ168*0.5+AK168*0.52+AL168*0.62+AM168*0.68+AN168*0.85+AO168*0.85+AQ168*0.13+AS168*0.154+AU168*0.208+AY168*0.04+AZ168*0.04+BA168*0.06+BB168*0.09+BC168*0.07+BD168*0.11+BE168*0.08+BF168*0.19+BG168*0.09+BH168*0.22+BI168*0.1+BJ168*0.18</f>
        <v>0</v>
      </c>
      <c r="AE168" s="298"/>
      <c r="AF168" s="299"/>
      <c r="AG168" s="299">
        <f>1*X168</f>
        <v>0</v>
      </c>
      <c r="AH168" s="299">
        <f>8*X168</f>
        <v>0</v>
      </c>
      <c r="AI168" s="299">
        <f t="shared" ref="AI168:AI169" si="82">1*X168</f>
        <v>0</v>
      </c>
      <c r="AJ168" s="299"/>
      <c r="AK168" s="299"/>
      <c r="AL168" s="299"/>
      <c r="AM168" s="299"/>
      <c r="AN168" s="299"/>
      <c r="AO168" s="299"/>
      <c r="AP168" s="299"/>
      <c r="AQ168" s="299"/>
      <c r="AR168" s="299"/>
      <c r="AS168" s="299"/>
      <c r="AT168" s="299"/>
      <c r="AU168" s="299"/>
      <c r="AV168" s="301"/>
      <c r="AW168" s="299"/>
      <c r="AX168" s="299"/>
      <c r="AY168" s="299"/>
      <c r="AZ168" s="299"/>
      <c r="BA168" s="299"/>
      <c r="BB168" s="299"/>
      <c r="BC168" s="299"/>
      <c r="BD168" s="299"/>
      <c r="BE168" s="299"/>
      <c r="BF168" s="299"/>
      <c r="BG168" s="299"/>
      <c r="BH168" s="299"/>
      <c r="BI168" s="299"/>
      <c r="BJ168" s="299"/>
      <c r="BK168" s="301"/>
      <c r="BL168" s="299"/>
      <c r="BM168" s="299">
        <f>10*X168</f>
        <v>0</v>
      </c>
      <c r="BN168" s="305"/>
      <c r="BO168" s="305"/>
      <c r="BP168" s="305"/>
      <c r="BQ168" s="305"/>
      <c r="BR168" s="305"/>
      <c r="BS168" s="126"/>
      <c r="BT168" s="126"/>
    </row>
    <row r="169" ht="30.0" customHeight="1">
      <c r="A169" s="127"/>
      <c r="B169" s="273" t="s">
        <v>409</v>
      </c>
      <c r="C169" s="274" t="s">
        <v>406</v>
      </c>
      <c r="D169" s="306" t="s">
        <v>410</v>
      </c>
      <c r="E169" s="63"/>
      <c r="F169" s="277">
        <v>10.0</v>
      </c>
      <c r="G169" s="278">
        <v>79.4</v>
      </c>
      <c r="H169" s="279"/>
      <c r="I169" s="280"/>
      <c r="J169" s="304"/>
      <c r="K169" s="483"/>
      <c r="L169" s="283"/>
      <c r="M169" s="484"/>
      <c r="N169" s="285"/>
      <c r="O169" s="485"/>
      <c r="P169" s="486"/>
      <c r="Q169" s="487"/>
      <c r="R169" s="289"/>
      <c r="S169" s="290"/>
      <c r="T169" s="291"/>
      <c r="U169" s="488"/>
      <c r="V169" s="489"/>
      <c r="W169" s="380"/>
      <c r="X169" s="294">
        <f t="shared" si="77"/>
        <v>0</v>
      </c>
      <c r="Y169" s="294">
        <f t="shared" si="78"/>
        <v>0</v>
      </c>
      <c r="Z169" s="295">
        <f t="shared" si="79"/>
        <v>0</v>
      </c>
      <c r="AA169" s="249"/>
      <c r="AB169" s="381">
        <v>4.1</v>
      </c>
      <c r="AC169" s="297">
        <f t="shared" si="80"/>
        <v>0</v>
      </c>
      <c r="AD169" s="295">
        <f t="shared" si="81"/>
        <v>0</v>
      </c>
      <c r="AE169" s="298"/>
      <c r="AF169" s="299"/>
      <c r="AG169" s="299"/>
      <c r="AH169" s="299">
        <f>9*X169</f>
        <v>0</v>
      </c>
      <c r="AI169" s="299">
        <f t="shared" si="82"/>
        <v>0</v>
      </c>
      <c r="AJ169" s="299"/>
      <c r="AK169" s="299"/>
      <c r="AL169" s="299"/>
      <c r="AM169" s="299"/>
      <c r="AN169" s="299"/>
      <c r="AO169" s="299"/>
      <c r="AP169" s="299"/>
      <c r="AQ169" s="299"/>
      <c r="AR169" s="299"/>
      <c r="AS169" s="299"/>
      <c r="AT169" s="299"/>
      <c r="AU169" s="299"/>
      <c r="AV169" s="301"/>
      <c r="AW169" s="299"/>
      <c r="AX169" s="299"/>
      <c r="AY169" s="299"/>
      <c r="AZ169" s="299"/>
      <c r="BA169" s="299"/>
      <c r="BB169" s="299"/>
      <c r="BC169" s="299"/>
      <c r="BD169" s="299"/>
      <c r="BE169" s="299"/>
      <c r="BF169" s="299"/>
      <c r="BG169" s="299"/>
      <c r="BH169" s="299"/>
      <c r="BI169" s="299"/>
      <c r="BJ169" s="299"/>
      <c r="BK169" s="301"/>
      <c r="BL169" s="299"/>
      <c r="BM169" s="305"/>
      <c r="BN169" s="299">
        <f>10*X169</f>
        <v>0</v>
      </c>
      <c r="BO169" s="305"/>
      <c r="BP169" s="305"/>
      <c r="BQ169" s="305"/>
      <c r="BR169" s="305"/>
      <c r="BS169" s="126"/>
      <c r="BT169" s="126"/>
    </row>
    <row r="170" ht="30.0" customHeight="1">
      <c r="A170" s="127"/>
      <c r="B170" s="273" t="s">
        <v>411</v>
      </c>
      <c r="C170" s="274" t="s">
        <v>406</v>
      </c>
      <c r="D170" s="306" t="s">
        <v>412</v>
      </c>
      <c r="E170" s="63" t="s">
        <v>413</v>
      </c>
      <c r="F170" s="277">
        <v>10.0</v>
      </c>
      <c r="G170" s="278">
        <v>96.0</v>
      </c>
      <c r="H170" s="279"/>
      <c r="I170" s="280"/>
      <c r="J170" s="304"/>
      <c r="K170" s="483"/>
      <c r="L170" s="283"/>
      <c r="M170" s="484"/>
      <c r="N170" s="285"/>
      <c r="O170" s="485"/>
      <c r="P170" s="490"/>
      <c r="Q170" s="487"/>
      <c r="R170" s="289"/>
      <c r="S170" s="290"/>
      <c r="T170" s="291"/>
      <c r="U170" s="488"/>
      <c r="V170" s="489"/>
      <c r="W170" s="380"/>
      <c r="X170" s="294">
        <f t="shared" si="77"/>
        <v>0</v>
      </c>
      <c r="Y170" s="294">
        <f t="shared" si="78"/>
        <v>0</v>
      </c>
      <c r="Z170" s="295">
        <f t="shared" si="79"/>
        <v>0</v>
      </c>
      <c r="AA170" s="249"/>
      <c r="AB170" s="381">
        <v>5.2</v>
      </c>
      <c r="AC170" s="297">
        <f t="shared" si="80"/>
        <v>0</v>
      </c>
      <c r="AD170" s="295">
        <f t="shared" si="81"/>
        <v>0</v>
      </c>
      <c r="AE170" s="298"/>
      <c r="AF170" s="299"/>
      <c r="AG170" s="299"/>
      <c r="AH170" s="299">
        <f>6*X170</f>
        <v>0</v>
      </c>
      <c r="AI170" s="299">
        <f>4*X170</f>
        <v>0</v>
      </c>
      <c r="AJ170" s="299"/>
      <c r="AK170" s="299"/>
      <c r="AL170" s="299"/>
      <c r="AM170" s="299"/>
      <c r="AN170" s="299"/>
      <c r="AO170" s="299"/>
      <c r="AP170" s="299"/>
      <c r="AQ170" s="299"/>
      <c r="AR170" s="299"/>
      <c r="AS170" s="299"/>
      <c r="AT170" s="299"/>
      <c r="AU170" s="299"/>
      <c r="AV170" s="301"/>
      <c r="AW170" s="299"/>
      <c r="AX170" s="299"/>
      <c r="AY170" s="299"/>
      <c r="AZ170" s="299"/>
      <c r="BA170" s="299"/>
      <c r="BB170" s="299">
        <f>6*X170</f>
        <v>0</v>
      </c>
      <c r="BC170" s="299"/>
      <c r="BD170" s="299">
        <f>4*X170</f>
        <v>0</v>
      </c>
      <c r="BE170" s="299"/>
      <c r="BF170" s="299"/>
      <c r="BG170" s="299"/>
      <c r="BH170" s="299"/>
      <c r="BI170" s="299"/>
      <c r="BJ170" s="299"/>
      <c r="BK170" s="301"/>
      <c r="BL170" s="299"/>
      <c r="BM170" s="305"/>
      <c r="BN170" s="305"/>
      <c r="BO170" s="299">
        <f>10*X170</f>
        <v>0</v>
      </c>
      <c r="BP170" s="305"/>
      <c r="BQ170" s="305"/>
      <c r="BR170" s="305"/>
      <c r="BS170" s="126"/>
      <c r="BT170" s="126"/>
    </row>
    <row r="171" ht="30.0" customHeight="1">
      <c r="A171" s="127"/>
      <c r="B171" s="273" t="s">
        <v>414</v>
      </c>
      <c r="C171" s="274" t="s">
        <v>406</v>
      </c>
      <c r="D171" s="306" t="s">
        <v>415</v>
      </c>
      <c r="E171" s="63" t="s">
        <v>416</v>
      </c>
      <c r="F171" s="277">
        <v>3.0</v>
      </c>
      <c r="G171" s="278">
        <v>62.3</v>
      </c>
      <c r="H171" s="279"/>
      <c r="I171" s="280"/>
      <c r="J171" s="304"/>
      <c r="K171" s="483"/>
      <c r="L171" s="283"/>
      <c r="M171" s="484"/>
      <c r="N171" s="285"/>
      <c r="O171" s="485"/>
      <c r="P171" s="491"/>
      <c r="Q171" s="487"/>
      <c r="R171" s="289"/>
      <c r="S171" s="290"/>
      <c r="T171" s="291"/>
      <c r="U171" s="488"/>
      <c r="V171" s="489"/>
      <c r="W171" s="380"/>
      <c r="X171" s="294">
        <f t="shared" si="77"/>
        <v>0</v>
      </c>
      <c r="Y171" s="294">
        <f t="shared" si="78"/>
        <v>0</v>
      </c>
      <c r="Z171" s="295">
        <f t="shared" si="79"/>
        <v>0</v>
      </c>
      <c r="AA171" s="249"/>
      <c r="AB171" s="381">
        <v>4.1</v>
      </c>
      <c r="AC171" s="297">
        <f t="shared" si="80"/>
        <v>0</v>
      </c>
      <c r="AD171" s="295">
        <f t="shared" si="81"/>
        <v>0</v>
      </c>
      <c r="AE171" s="298"/>
      <c r="AF171" s="299"/>
      <c r="AG171" s="299"/>
      <c r="AH171" s="299"/>
      <c r="AI171" s="299">
        <f>1*X171</f>
        <v>0</v>
      </c>
      <c r="AJ171" s="299">
        <f>2*X171</f>
        <v>0</v>
      </c>
      <c r="AK171" s="299"/>
      <c r="AL171" s="299"/>
      <c r="AM171" s="299"/>
      <c r="AN171" s="299"/>
      <c r="AO171" s="299"/>
      <c r="AP171" s="299"/>
      <c r="AQ171" s="299"/>
      <c r="AR171" s="299"/>
      <c r="AS171" s="299"/>
      <c r="AT171" s="299"/>
      <c r="AU171" s="299"/>
      <c r="AV171" s="301"/>
      <c r="AW171" s="299"/>
      <c r="AX171" s="299"/>
      <c r="AY171" s="299"/>
      <c r="AZ171" s="299"/>
      <c r="BA171" s="299"/>
      <c r="BB171" s="299"/>
      <c r="BC171" s="299"/>
      <c r="BD171" s="299">
        <f>3*X171</f>
        <v>0</v>
      </c>
      <c r="BE171" s="299"/>
      <c r="BF171" s="299"/>
      <c r="BG171" s="299"/>
      <c r="BH171" s="299"/>
      <c r="BI171" s="299"/>
      <c r="BJ171" s="299"/>
      <c r="BK171" s="301"/>
      <c r="BL171" s="299"/>
      <c r="BM171" s="305"/>
      <c r="BN171" s="305"/>
      <c r="BO171" s="305"/>
      <c r="BP171" s="299">
        <f>3*X171</f>
        <v>0</v>
      </c>
      <c r="BQ171" s="305"/>
      <c r="BR171" s="305"/>
      <c r="BS171" s="126"/>
      <c r="BT171" s="126"/>
    </row>
    <row r="172" ht="30.0" customHeight="1">
      <c r="A172" s="127"/>
      <c r="B172" s="273" t="s">
        <v>417</v>
      </c>
      <c r="C172" s="274" t="s">
        <v>406</v>
      </c>
      <c r="D172" s="306" t="s">
        <v>418</v>
      </c>
      <c r="E172" s="63" t="s">
        <v>419</v>
      </c>
      <c r="F172" s="277">
        <v>2.0</v>
      </c>
      <c r="G172" s="278">
        <v>49.1</v>
      </c>
      <c r="H172" s="279"/>
      <c r="I172" s="280"/>
      <c r="J172" s="304"/>
      <c r="K172" s="483"/>
      <c r="L172" s="283"/>
      <c r="M172" s="484"/>
      <c r="N172" s="285"/>
      <c r="O172" s="485"/>
      <c r="P172" s="486"/>
      <c r="Q172" s="487"/>
      <c r="R172" s="289"/>
      <c r="S172" s="290"/>
      <c r="T172" s="291"/>
      <c r="U172" s="488"/>
      <c r="V172" s="489"/>
      <c r="W172" s="380"/>
      <c r="X172" s="294">
        <f t="shared" si="77"/>
        <v>0</v>
      </c>
      <c r="Y172" s="294">
        <f t="shared" si="78"/>
        <v>0</v>
      </c>
      <c r="Z172" s="295">
        <f t="shared" si="79"/>
        <v>0</v>
      </c>
      <c r="AA172" s="249"/>
      <c r="AB172" s="381">
        <v>3.3</v>
      </c>
      <c r="AC172" s="297">
        <f t="shared" si="80"/>
        <v>0</v>
      </c>
      <c r="AD172" s="295">
        <f t="shared" si="81"/>
        <v>0</v>
      </c>
      <c r="AE172" s="298"/>
      <c r="AF172" s="299"/>
      <c r="AG172" s="299"/>
      <c r="AH172" s="299"/>
      <c r="AI172" s="299"/>
      <c r="AJ172" s="299"/>
      <c r="AK172" s="299"/>
      <c r="AL172" s="299">
        <f>2*X172</f>
        <v>0</v>
      </c>
      <c r="AM172" s="299"/>
      <c r="AN172" s="299"/>
      <c r="AO172" s="299"/>
      <c r="AP172" s="299"/>
      <c r="AQ172" s="299"/>
      <c r="AR172" s="299"/>
      <c r="AS172" s="299"/>
      <c r="AT172" s="299"/>
      <c r="AU172" s="299"/>
      <c r="AV172" s="301"/>
      <c r="AW172" s="299"/>
      <c r="AX172" s="299"/>
      <c r="AY172" s="299"/>
      <c r="AZ172" s="299"/>
      <c r="BA172" s="299"/>
      <c r="BB172" s="299"/>
      <c r="BC172" s="299"/>
      <c r="BD172" s="299">
        <f t="shared" ref="BD172:BD173" si="83">2*X172</f>
        <v>0</v>
      </c>
      <c r="BE172" s="299"/>
      <c r="BF172" s="299"/>
      <c r="BG172" s="299"/>
      <c r="BH172" s="299"/>
      <c r="BI172" s="299"/>
      <c r="BJ172" s="299"/>
      <c r="BK172" s="301"/>
      <c r="BL172" s="299"/>
      <c r="BM172" s="305"/>
      <c r="BN172" s="305"/>
      <c r="BO172" s="305"/>
      <c r="BP172" s="299">
        <f>2*X172</f>
        <v>0</v>
      </c>
      <c r="BQ172" s="305"/>
      <c r="BR172" s="305"/>
      <c r="BS172" s="126"/>
      <c r="BT172" s="126"/>
    </row>
    <row r="173" ht="30.0" customHeight="1">
      <c r="A173" s="127"/>
      <c r="B173" s="273" t="s">
        <v>420</v>
      </c>
      <c r="C173" s="274" t="s">
        <v>406</v>
      </c>
      <c r="D173" s="306" t="s">
        <v>421</v>
      </c>
      <c r="E173" s="63" t="s">
        <v>422</v>
      </c>
      <c r="F173" s="277">
        <v>1.0</v>
      </c>
      <c r="G173" s="278">
        <v>36.3</v>
      </c>
      <c r="H173" s="279"/>
      <c r="I173" s="280"/>
      <c r="J173" s="304"/>
      <c r="K173" s="483"/>
      <c r="L173" s="283"/>
      <c r="M173" s="484"/>
      <c r="N173" s="285"/>
      <c r="O173" s="485"/>
      <c r="P173" s="486"/>
      <c r="Q173" s="487"/>
      <c r="R173" s="289"/>
      <c r="S173" s="290"/>
      <c r="T173" s="291"/>
      <c r="U173" s="488"/>
      <c r="V173" s="489"/>
      <c r="W173" s="380"/>
      <c r="X173" s="294">
        <f t="shared" si="77"/>
        <v>0</v>
      </c>
      <c r="Y173" s="294">
        <f t="shared" si="78"/>
        <v>0</v>
      </c>
      <c r="Z173" s="295">
        <f t="shared" si="79"/>
        <v>0</v>
      </c>
      <c r="AA173" s="249"/>
      <c r="AB173" s="381">
        <v>3.1</v>
      </c>
      <c r="AC173" s="297">
        <f t="shared" si="80"/>
        <v>0</v>
      </c>
      <c r="AD173" s="295">
        <f t="shared" si="81"/>
        <v>0</v>
      </c>
      <c r="AE173" s="298"/>
      <c r="AF173" s="299"/>
      <c r="AG173" s="299"/>
      <c r="AH173" s="299"/>
      <c r="AI173" s="299"/>
      <c r="AJ173" s="299"/>
      <c r="AK173" s="299"/>
      <c r="AL173" s="299">
        <f>1*X173</f>
        <v>0</v>
      </c>
      <c r="AM173" s="299"/>
      <c r="AN173" s="299"/>
      <c r="AO173" s="299"/>
      <c r="AP173" s="299"/>
      <c r="AQ173" s="299"/>
      <c r="AR173" s="299"/>
      <c r="AS173" s="299"/>
      <c r="AT173" s="299"/>
      <c r="AU173" s="299"/>
      <c r="AV173" s="301"/>
      <c r="AW173" s="299"/>
      <c r="AX173" s="299"/>
      <c r="AY173" s="299"/>
      <c r="AZ173" s="299"/>
      <c r="BA173" s="299"/>
      <c r="BB173" s="299"/>
      <c r="BC173" s="299"/>
      <c r="BD173" s="299">
        <f t="shared" si="83"/>
        <v>0</v>
      </c>
      <c r="BE173" s="299"/>
      <c r="BF173" s="299"/>
      <c r="BG173" s="299"/>
      <c r="BH173" s="299"/>
      <c r="BI173" s="299"/>
      <c r="BJ173" s="299"/>
      <c r="BK173" s="301"/>
      <c r="BL173" s="299"/>
      <c r="BM173" s="305"/>
      <c r="BN173" s="305"/>
      <c r="BO173" s="305"/>
      <c r="BP173" s="299">
        <f t="shared" ref="BP173:BP174" si="84">1*X173</f>
        <v>0</v>
      </c>
      <c r="BQ173" s="305"/>
      <c r="BR173" s="305"/>
      <c r="BS173" s="126"/>
      <c r="BT173" s="126"/>
    </row>
    <row r="174" ht="30.0" customHeight="1">
      <c r="A174" s="127"/>
      <c r="B174" s="273" t="s">
        <v>423</v>
      </c>
      <c r="C174" s="274" t="s">
        <v>406</v>
      </c>
      <c r="D174" s="306" t="s">
        <v>424</v>
      </c>
      <c r="E174" s="63" t="s">
        <v>425</v>
      </c>
      <c r="F174" s="277">
        <v>1.0</v>
      </c>
      <c r="G174" s="278">
        <v>27.6</v>
      </c>
      <c r="H174" s="279"/>
      <c r="I174" s="280"/>
      <c r="J174" s="304"/>
      <c r="K174" s="483"/>
      <c r="L174" s="283"/>
      <c r="M174" s="484"/>
      <c r="N174" s="285"/>
      <c r="O174" s="485"/>
      <c r="P174" s="486"/>
      <c r="Q174" s="487"/>
      <c r="R174" s="289"/>
      <c r="S174" s="290"/>
      <c r="T174" s="291"/>
      <c r="U174" s="488"/>
      <c r="V174" s="489"/>
      <c r="W174" s="380"/>
      <c r="X174" s="294">
        <f t="shared" si="77"/>
        <v>0</v>
      </c>
      <c r="Y174" s="294">
        <f t="shared" si="78"/>
        <v>0</v>
      </c>
      <c r="Z174" s="295">
        <f t="shared" si="79"/>
        <v>0</v>
      </c>
      <c r="AA174" s="249"/>
      <c r="AB174" s="381">
        <v>1.8</v>
      </c>
      <c r="AC174" s="297">
        <f t="shared" si="80"/>
        <v>0</v>
      </c>
      <c r="AD174" s="295">
        <f t="shared" si="81"/>
        <v>0</v>
      </c>
      <c r="AE174" s="298"/>
      <c r="AF174" s="299"/>
      <c r="AG174" s="299"/>
      <c r="AH174" s="299"/>
      <c r="AI174" s="299">
        <f>1*X174</f>
        <v>0</v>
      </c>
      <c r="AJ174" s="299"/>
      <c r="AK174" s="299"/>
      <c r="AL174" s="299"/>
      <c r="AM174" s="299"/>
      <c r="AN174" s="299"/>
      <c r="AO174" s="299"/>
      <c r="AP174" s="299"/>
      <c r="AQ174" s="299"/>
      <c r="AR174" s="299"/>
      <c r="AS174" s="299"/>
      <c r="AT174" s="299"/>
      <c r="AU174" s="299"/>
      <c r="AV174" s="301"/>
      <c r="AW174" s="299"/>
      <c r="AX174" s="299"/>
      <c r="AY174" s="299"/>
      <c r="AZ174" s="299"/>
      <c r="BA174" s="299"/>
      <c r="BB174" s="299"/>
      <c r="BC174" s="299"/>
      <c r="BD174" s="299">
        <f>1*X174</f>
        <v>0</v>
      </c>
      <c r="BE174" s="299"/>
      <c r="BF174" s="299"/>
      <c r="BG174" s="299"/>
      <c r="BH174" s="299"/>
      <c r="BI174" s="299"/>
      <c r="BJ174" s="299"/>
      <c r="BK174" s="301"/>
      <c r="BL174" s="299"/>
      <c r="BM174" s="305"/>
      <c r="BN174" s="305"/>
      <c r="BO174" s="305"/>
      <c r="BP174" s="299">
        <f t="shared" si="84"/>
        <v>0</v>
      </c>
      <c r="BQ174" s="305"/>
      <c r="BR174" s="305"/>
      <c r="BS174" s="126"/>
      <c r="BT174" s="126"/>
    </row>
    <row r="175" ht="30.0" customHeight="1">
      <c r="A175" s="127">
        <v>1.0</v>
      </c>
      <c r="B175" s="273" t="s">
        <v>426</v>
      </c>
      <c r="C175" s="274" t="s">
        <v>406</v>
      </c>
      <c r="D175" s="306" t="s">
        <v>427</v>
      </c>
      <c r="E175" s="63" t="s">
        <v>428</v>
      </c>
      <c r="F175" s="277">
        <v>5.0</v>
      </c>
      <c r="G175" s="278">
        <v>14.9</v>
      </c>
      <c r="H175" s="279"/>
      <c r="I175" s="280"/>
      <c r="J175" s="304"/>
      <c r="K175" s="483"/>
      <c r="L175" s="283"/>
      <c r="M175" s="484"/>
      <c r="N175" s="285"/>
      <c r="O175" s="485"/>
      <c r="P175" s="486"/>
      <c r="Q175" s="487"/>
      <c r="R175" s="289"/>
      <c r="S175" s="290"/>
      <c r="T175" s="291"/>
      <c r="U175" s="488"/>
      <c r="V175" s="489"/>
      <c r="W175" s="380"/>
      <c r="X175" s="294">
        <f t="shared" si="77"/>
        <v>0</v>
      </c>
      <c r="Y175" s="294">
        <f t="shared" si="78"/>
        <v>0</v>
      </c>
      <c r="Z175" s="295">
        <f t="shared" si="79"/>
        <v>0</v>
      </c>
      <c r="AA175" s="249"/>
      <c r="AB175" s="381">
        <v>0.8</v>
      </c>
      <c r="AC175" s="297">
        <f t="shared" si="80"/>
        <v>0</v>
      </c>
      <c r="AD175" s="295">
        <f t="shared" si="81"/>
        <v>0</v>
      </c>
      <c r="AE175" s="298"/>
      <c r="AF175" s="299"/>
      <c r="AG175" s="299"/>
      <c r="AH175" s="299"/>
      <c r="AI175" s="299"/>
      <c r="AJ175" s="299"/>
      <c r="AK175" s="299"/>
      <c r="AL175" s="299"/>
      <c r="AM175" s="299"/>
      <c r="AN175" s="299"/>
      <c r="AO175" s="299"/>
      <c r="AP175" s="299"/>
      <c r="AQ175" s="299"/>
      <c r="AR175" s="299"/>
      <c r="AS175" s="299"/>
      <c r="AT175" s="299"/>
      <c r="AU175" s="299"/>
      <c r="AV175" s="301"/>
      <c r="AW175" s="299"/>
      <c r="AX175" s="299"/>
      <c r="AY175" s="299"/>
      <c r="AZ175" s="299">
        <f>3*X175</f>
        <v>0</v>
      </c>
      <c r="BA175" s="299"/>
      <c r="BB175" s="299">
        <f>7*X175</f>
        <v>0</v>
      </c>
      <c r="BC175" s="299"/>
      <c r="BD175" s="299"/>
      <c r="BE175" s="299"/>
      <c r="BF175" s="299"/>
      <c r="BG175" s="299"/>
      <c r="BH175" s="299"/>
      <c r="BI175" s="299"/>
      <c r="BJ175" s="299"/>
      <c r="BK175" s="301"/>
      <c r="BL175" s="299">
        <f>5*X175</f>
        <v>0</v>
      </c>
      <c r="BM175" s="305"/>
      <c r="BN175" s="305"/>
      <c r="BO175" s="305"/>
      <c r="BP175" s="305"/>
      <c r="BQ175" s="305"/>
      <c r="BR175" s="305"/>
      <c r="BS175" s="126"/>
      <c r="BT175" s="126"/>
    </row>
    <row r="176" ht="30.0" customHeight="1">
      <c r="A176" s="127"/>
      <c r="B176" s="273" t="s">
        <v>429</v>
      </c>
      <c r="C176" s="274" t="s">
        <v>406</v>
      </c>
      <c r="D176" s="306" t="s">
        <v>430</v>
      </c>
      <c r="E176" s="63" t="s">
        <v>431</v>
      </c>
      <c r="F176" s="277">
        <v>10.0</v>
      </c>
      <c r="G176" s="278">
        <v>130.1</v>
      </c>
      <c r="H176" s="279"/>
      <c r="I176" s="280"/>
      <c r="J176" s="304"/>
      <c r="K176" s="483"/>
      <c r="L176" s="283"/>
      <c r="M176" s="484"/>
      <c r="N176" s="285"/>
      <c r="O176" s="485"/>
      <c r="P176" s="486"/>
      <c r="Q176" s="487"/>
      <c r="R176" s="289"/>
      <c r="S176" s="290"/>
      <c r="T176" s="291"/>
      <c r="U176" s="488"/>
      <c r="V176" s="489"/>
      <c r="W176" s="380"/>
      <c r="X176" s="294">
        <f t="shared" si="77"/>
        <v>0</v>
      </c>
      <c r="Y176" s="294">
        <f t="shared" si="78"/>
        <v>0</v>
      </c>
      <c r="Z176" s="295">
        <f t="shared" si="79"/>
        <v>0</v>
      </c>
      <c r="AA176" s="249"/>
      <c r="AB176" s="381">
        <v>7.4</v>
      </c>
      <c r="AC176" s="297">
        <f t="shared" si="80"/>
        <v>0</v>
      </c>
      <c r="AD176" s="295">
        <f t="shared" si="81"/>
        <v>0</v>
      </c>
      <c r="AE176" s="298"/>
      <c r="AF176" s="299"/>
      <c r="AG176" s="299"/>
      <c r="AH176" s="299"/>
      <c r="AI176" s="299">
        <f>2*X176</f>
        <v>0</v>
      </c>
      <c r="AJ176" s="299">
        <f>3*X176</f>
        <v>0</v>
      </c>
      <c r="AK176" s="299">
        <f>3*X176</f>
        <v>0</v>
      </c>
      <c r="AL176" s="299">
        <f t="shared" ref="AL176:AL177" si="85">2*X176</f>
        <v>0</v>
      </c>
      <c r="AM176" s="299"/>
      <c r="AN176" s="299"/>
      <c r="AO176" s="299"/>
      <c r="AP176" s="299"/>
      <c r="AQ176" s="299"/>
      <c r="AR176" s="299"/>
      <c r="AS176" s="299"/>
      <c r="AT176" s="299"/>
      <c r="AU176" s="299"/>
      <c r="AV176" s="301"/>
      <c r="AW176" s="299"/>
      <c r="AX176" s="299"/>
      <c r="AY176" s="299"/>
      <c r="AZ176" s="299"/>
      <c r="BA176" s="299"/>
      <c r="BB176" s="299">
        <f>9*X176</f>
        <v>0</v>
      </c>
      <c r="BC176" s="299"/>
      <c r="BD176" s="299">
        <f>1*X176</f>
        <v>0</v>
      </c>
      <c r="BE176" s="299"/>
      <c r="BF176" s="299"/>
      <c r="BG176" s="299"/>
      <c r="BH176" s="299"/>
      <c r="BI176" s="299"/>
      <c r="BJ176" s="299"/>
      <c r="BK176" s="301"/>
      <c r="BL176" s="299"/>
      <c r="BM176" s="305"/>
      <c r="BN176" s="299">
        <f>10*X176</f>
        <v>0</v>
      </c>
      <c r="BO176" s="305"/>
      <c r="BP176" s="305"/>
      <c r="BQ176" s="305"/>
      <c r="BR176" s="305"/>
      <c r="BS176" s="126"/>
      <c r="BT176" s="126"/>
    </row>
    <row r="177" ht="30.0" customHeight="1">
      <c r="A177" s="127"/>
      <c r="B177" s="273" t="s">
        <v>432</v>
      </c>
      <c r="C177" s="274" t="s">
        <v>406</v>
      </c>
      <c r="D177" s="275" t="s">
        <v>433</v>
      </c>
      <c r="E177" s="63" t="s">
        <v>434</v>
      </c>
      <c r="F177" s="277">
        <v>5.0</v>
      </c>
      <c r="G177" s="278">
        <v>142.6</v>
      </c>
      <c r="H177" s="279"/>
      <c r="I177" s="280"/>
      <c r="J177" s="304"/>
      <c r="K177" s="483"/>
      <c r="L177" s="283"/>
      <c r="M177" s="484"/>
      <c r="N177" s="285"/>
      <c r="O177" s="485"/>
      <c r="P177" s="486"/>
      <c r="Q177" s="487"/>
      <c r="R177" s="289"/>
      <c r="S177" s="290"/>
      <c r="T177" s="291"/>
      <c r="U177" s="488"/>
      <c r="V177" s="489"/>
      <c r="W177" s="380"/>
      <c r="X177" s="294">
        <f t="shared" si="77"/>
        <v>0</v>
      </c>
      <c r="Y177" s="294">
        <f t="shared" si="78"/>
        <v>0</v>
      </c>
      <c r="Z177" s="295">
        <f t="shared" si="79"/>
        <v>0</v>
      </c>
      <c r="AA177" s="249">
        <v>6.0</v>
      </c>
      <c r="AB177" s="381">
        <v>6.0</v>
      </c>
      <c r="AC177" s="297">
        <f t="shared" si="80"/>
        <v>0</v>
      </c>
      <c r="AD177" s="295">
        <f t="shared" si="81"/>
        <v>0</v>
      </c>
      <c r="AE177" s="298"/>
      <c r="AF177" s="299"/>
      <c r="AG177" s="299"/>
      <c r="AH177" s="299"/>
      <c r="AI177" s="299"/>
      <c r="AJ177" s="299"/>
      <c r="AK177" s="299">
        <f>1*X177</f>
        <v>0</v>
      </c>
      <c r="AL177" s="299">
        <f t="shared" si="85"/>
        <v>0</v>
      </c>
      <c r="AM177" s="299">
        <f>1*X177</f>
        <v>0</v>
      </c>
      <c r="AN177" s="299"/>
      <c r="AO177" s="299">
        <f>1*X177</f>
        <v>0</v>
      </c>
      <c r="AP177" s="299"/>
      <c r="AQ177" s="299"/>
      <c r="AR177" s="299"/>
      <c r="AS177" s="299"/>
      <c r="AT177" s="299"/>
      <c r="AU177" s="299"/>
      <c r="AV177" s="301"/>
      <c r="AW177" s="299"/>
      <c r="AX177" s="299"/>
      <c r="AY177" s="299"/>
      <c r="AZ177" s="299">
        <f>1*X177</f>
        <v>0</v>
      </c>
      <c r="BA177" s="299"/>
      <c r="BB177" s="299">
        <f>19*X177</f>
        <v>0</v>
      </c>
      <c r="BC177" s="299"/>
      <c r="BD177" s="299"/>
      <c r="BE177" s="299"/>
      <c r="BF177" s="299"/>
      <c r="BG177" s="299"/>
      <c r="BH177" s="299"/>
      <c r="BI177" s="299"/>
      <c r="BJ177" s="299"/>
      <c r="BK177" s="301"/>
      <c r="BL177" s="299"/>
      <c r="BM177" s="305"/>
      <c r="BN177" s="305"/>
      <c r="BO177" s="299">
        <f t="shared" ref="BO177:BO178" si="86">5*X177</f>
        <v>0</v>
      </c>
      <c r="BP177" s="305"/>
      <c r="BQ177" s="305"/>
      <c r="BR177" s="305"/>
      <c r="BS177" s="126"/>
      <c r="BT177" s="126"/>
    </row>
    <row r="178" ht="30.0" customHeight="1">
      <c r="A178" s="127"/>
      <c r="B178" s="273" t="s">
        <v>435</v>
      </c>
      <c r="C178" s="274" t="s">
        <v>406</v>
      </c>
      <c r="D178" s="306" t="s">
        <v>436</v>
      </c>
      <c r="E178" s="63" t="s">
        <v>437</v>
      </c>
      <c r="F178" s="277">
        <v>5.0</v>
      </c>
      <c r="G178" s="278">
        <v>77.6</v>
      </c>
      <c r="H178" s="279"/>
      <c r="I178" s="280"/>
      <c r="J178" s="304"/>
      <c r="K178" s="483"/>
      <c r="L178" s="283"/>
      <c r="M178" s="484"/>
      <c r="N178" s="285"/>
      <c r="O178" s="485"/>
      <c r="P178" s="486"/>
      <c r="Q178" s="487"/>
      <c r="R178" s="289"/>
      <c r="S178" s="290"/>
      <c r="T178" s="291"/>
      <c r="U178" s="488"/>
      <c r="V178" s="489"/>
      <c r="W178" s="380"/>
      <c r="X178" s="294">
        <f t="shared" si="77"/>
        <v>0</v>
      </c>
      <c r="Y178" s="294">
        <f t="shared" si="78"/>
        <v>0</v>
      </c>
      <c r="Z178" s="295">
        <f t="shared" si="79"/>
        <v>0</v>
      </c>
      <c r="AA178" s="249"/>
      <c r="AB178" s="381">
        <v>4.7</v>
      </c>
      <c r="AC178" s="297">
        <f t="shared" si="80"/>
        <v>0</v>
      </c>
      <c r="AD178" s="295">
        <f t="shared" si="81"/>
        <v>0</v>
      </c>
      <c r="AE178" s="298"/>
      <c r="AF178" s="299"/>
      <c r="AG178" s="299"/>
      <c r="AH178" s="299"/>
      <c r="AI178" s="299"/>
      <c r="AJ178" s="299"/>
      <c r="AK178" s="299">
        <f>2*X178</f>
        <v>0</v>
      </c>
      <c r="AL178" s="299"/>
      <c r="AM178" s="299">
        <f>3*X178</f>
        <v>0</v>
      </c>
      <c r="AN178" s="299"/>
      <c r="AO178" s="299"/>
      <c r="AP178" s="299"/>
      <c r="AQ178" s="299"/>
      <c r="AR178" s="299"/>
      <c r="AS178" s="299"/>
      <c r="AT178" s="299"/>
      <c r="AU178" s="299"/>
      <c r="AV178" s="301"/>
      <c r="AW178" s="299"/>
      <c r="AX178" s="299"/>
      <c r="AY178" s="299"/>
      <c r="AZ178" s="299"/>
      <c r="BA178" s="299"/>
      <c r="BB178" s="299">
        <f>1*X178</f>
        <v>0</v>
      </c>
      <c r="BC178" s="299"/>
      <c r="BD178" s="299">
        <f>3*X178</f>
        <v>0</v>
      </c>
      <c r="BE178" s="299"/>
      <c r="BF178" s="299"/>
      <c r="BG178" s="299"/>
      <c r="BH178" s="299">
        <f>1*X178</f>
        <v>0</v>
      </c>
      <c r="BI178" s="299"/>
      <c r="BJ178" s="299"/>
      <c r="BK178" s="301"/>
      <c r="BL178" s="299"/>
      <c r="BM178" s="305"/>
      <c r="BN178" s="305"/>
      <c r="BO178" s="299">
        <f t="shared" si="86"/>
        <v>0</v>
      </c>
      <c r="BP178" s="305"/>
      <c r="BQ178" s="305"/>
      <c r="BR178" s="305"/>
      <c r="BS178" s="126"/>
      <c r="BT178" s="126"/>
    </row>
    <row r="179" ht="30.0" customHeight="1">
      <c r="A179" s="127"/>
      <c r="B179" s="273" t="s">
        <v>438</v>
      </c>
      <c r="C179" s="274" t="s">
        <v>406</v>
      </c>
      <c r="D179" s="306" t="s">
        <v>439</v>
      </c>
      <c r="E179" s="263" t="s">
        <v>440</v>
      </c>
      <c r="F179" s="277">
        <v>5.0</v>
      </c>
      <c r="G179" s="278">
        <v>142.8</v>
      </c>
      <c r="H179" s="279"/>
      <c r="I179" s="280"/>
      <c r="J179" s="304"/>
      <c r="K179" s="483"/>
      <c r="L179" s="283"/>
      <c r="M179" s="484"/>
      <c r="N179" s="285"/>
      <c r="O179" s="485"/>
      <c r="P179" s="486"/>
      <c r="Q179" s="487"/>
      <c r="R179" s="289"/>
      <c r="S179" s="290"/>
      <c r="T179" s="291"/>
      <c r="U179" s="488"/>
      <c r="V179" s="489"/>
      <c r="W179" s="380"/>
      <c r="X179" s="294">
        <f t="shared" si="77"/>
        <v>0</v>
      </c>
      <c r="Y179" s="294">
        <f t="shared" si="78"/>
        <v>0</v>
      </c>
      <c r="Z179" s="295">
        <f t="shared" si="79"/>
        <v>0</v>
      </c>
      <c r="AA179" s="249"/>
      <c r="AB179" s="381">
        <v>9.5</v>
      </c>
      <c r="AC179" s="297">
        <f t="shared" si="80"/>
        <v>0</v>
      </c>
      <c r="AD179" s="295">
        <f t="shared" si="81"/>
        <v>0</v>
      </c>
      <c r="AE179" s="298"/>
      <c r="AF179" s="299"/>
      <c r="AG179" s="299"/>
      <c r="AH179" s="299"/>
      <c r="AI179" s="299"/>
      <c r="AJ179" s="299"/>
      <c r="AK179" s="299">
        <f t="shared" ref="AK179:AK180" si="87">1*X179</f>
        <v>0</v>
      </c>
      <c r="AL179" s="299"/>
      <c r="AM179" s="299"/>
      <c r="AN179" s="299"/>
      <c r="AO179" s="299">
        <f>4*X179</f>
        <v>0</v>
      </c>
      <c r="AP179" s="299"/>
      <c r="AQ179" s="299"/>
      <c r="AR179" s="299"/>
      <c r="AS179" s="299"/>
      <c r="AT179" s="299"/>
      <c r="AU179" s="299"/>
      <c r="AV179" s="301"/>
      <c r="AW179" s="299"/>
      <c r="AX179" s="299"/>
      <c r="AY179" s="299"/>
      <c r="AZ179" s="299"/>
      <c r="BA179" s="299"/>
      <c r="BB179" s="299">
        <f>6*X179</f>
        <v>0</v>
      </c>
      <c r="BC179" s="299"/>
      <c r="BD179" s="299">
        <f>12*X179</f>
        <v>0</v>
      </c>
      <c r="BE179" s="299"/>
      <c r="BF179" s="299">
        <f>2*X179</f>
        <v>0</v>
      </c>
      <c r="BG179" s="299"/>
      <c r="BH179" s="299"/>
      <c r="BI179" s="299"/>
      <c r="BJ179" s="299"/>
      <c r="BK179" s="301"/>
      <c r="BL179" s="299"/>
      <c r="BM179" s="305"/>
      <c r="BN179" s="305"/>
      <c r="BO179" s="305"/>
      <c r="BP179" s="299">
        <f>5*X179</f>
        <v>0</v>
      </c>
      <c r="BQ179" s="305"/>
      <c r="BR179" s="305"/>
      <c r="BS179" s="126"/>
      <c r="BT179" s="126"/>
    </row>
    <row r="180" ht="30.0" customHeight="1">
      <c r="A180" s="127"/>
      <c r="B180" s="273" t="s">
        <v>441</v>
      </c>
      <c r="C180" s="274" t="s">
        <v>406</v>
      </c>
      <c r="D180" s="306" t="s">
        <v>442</v>
      </c>
      <c r="E180" s="263" t="s">
        <v>443</v>
      </c>
      <c r="F180" s="277">
        <v>2.0</v>
      </c>
      <c r="G180" s="278">
        <v>75.6</v>
      </c>
      <c r="H180" s="279"/>
      <c r="I180" s="280"/>
      <c r="J180" s="304"/>
      <c r="K180" s="483"/>
      <c r="L180" s="283"/>
      <c r="M180" s="484"/>
      <c r="N180" s="285"/>
      <c r="O180" s="485"/>
      <c r="P180" s="486"/>
      <c r="Q180" s="487"/>
      <c r="R180" s="289"/>
      <c r="S180" s="290"/>
      <c r="T180" s="291"/>
      <c r="U180" s="488"/>
      <c r="V180" s="489"/>
      <c r="W180" s="380"/>
      <c r="X180" s="294">
        <f t="shared" si="77"/>
        <v>0</v>
      </c>
      <c r="Y180" s="294">
        <f t="shared" si="78"/>
        <v>0</v>
      </c>
      <c r="Z180" s="295">
        <f t="shared" si="79"/>
        <v>0</v>
      </c>
      <c r="AA180" s="249"/>
      <c r="AB180" s="381">
        <v>5.0</v>
      </c>
      <c r="AC180" s="297">
        <f t="shared" si="80"/>
        <v>0</v>
      </c>
      <c r="AD180" s="295">
        <f t="shared" si="81"/>
        <v>0</v>
      </c>
      <c r="AE180" s="298"/>
      <c r="AF180" s="299"/>
      <c r="AG180" s="299"/>
      <c r="AH180" s="299"/>
      <c r="AI180" s="299"/>
      <c r="AJ180" s="299"/>
      <c r="AK180" s="299">
        <f t="shared" si="87"/>
        <v>0</v>
      </c>
      <c r="AL180" s="299"/>
      <c r="AM180" s="299">
        <f>1*X180</f>
        <v>0</v>
      </c>
      <c r="AN180" s="299"/>
      <c r="AO180" s="299"/>
      <c r="AP180" s="299"/>
      <c r="AQ180" s="299"/>
      <c r="AR180" s="299"/>
      <c r="AS180" s="299"/>
      <c r="AT180" s="299"/>
      <c r="AU180" s="299"/>
      <c r="AV180" s="301"/>
      <c r="AW180" s="299"/>
      <c r="AX180" s="299"/>
      <c r="AY180" s="299"/>
      <c r="AZ180" s="299"/>
      <c r="BA180" s="299"/>
      <c r="BB180" s="299"/>
      <c r="BC180" s="299"/>
      <c r="BD180" s="299">
        <f t="shared" ref="BD180:BD181" si="88">2*X180</f>
        <v>0</v>
      </c>
      <c r="BE180" s="299"/>
      <c r="BF180" s="299"/>
      <c r="BG180" s="299"/>
      <c r="BH180" s="299"/>
      <c r="BI180" s="299"/>
      <c r="BJ180" s="299"/>
      <c r="BK180" s="301"/>
      <c r="BL180" s="299"/>
      <c r="BM180" s="305"/>
      <c r="BN180" s="305"/>
      <c r="BO180" s="305"/>
      <c r="BP180" s="305"/>
      <c r="BQ180" s="299">
        <f>2*X180</f>
        <v>0</v>
      </c>
      <c r="BR180" s="305"/>
      <c r="BS180" s="126"/>
      <c r="BT180" s="126"/>
    </row>
    <row r="181" ht="30.0" customHeight="1">
      <c r="A181" s="127"/>
      <c r="B181" s="273" t="s">
        <v>444</v>
      </c>
      <c r="C181" s="274" t="s">
        <v>406</v>
      </c>
      <c r="D181" s="306" t="s">
        <v>445</v>
      </c>
      <c r="E181" s="63" t="s">
        <v>446</v>
      </c>
      <c r="F181" s="277">
        <v>10.0</v>
      </c>
      <c r="G181" s="278">
        <v>91.5</v>
      </c>
      <c r="H181" s="279"/>
      <c r="I181" s="280"/>
      <c r="J181" s="304"/>
      <c r="K181" s="483"/>
      <c r="L181" s="283"/>
      <c r="M181" s="484"/>
      <c r="N181" s="285"/>
      <c r="O181" s="485"/>
      <c r="P181" s="486"/>
      <c r="Q181" s="487"/>
      <c r="R181" s="289"/>
      <c r="S181" s="290"/>
      <c r="T181" s="291"/>
      <c r="U181" s="488"/>
      <c r="V181" s="489"/>
      <c r="W181" s="380"/>
      <c r="X181" s="294">
        <f t="shared" si="77"/>
        <v>0</v>
      </c>
      <c r="Y181" s="294">
        <f t="shared" si="78"/>
        <v>0</v>
      </c>
      <c r="Z181" s="295">
        <f t="shared" si="79"/>
        <v>0</v>
      </c>
      <c r="AA181" s="249"/>
      <c r="AB181" s="381">
        <v>5.7</v>
      </c>
      <c r="AC181" s="297">
        <f t="shared" si="80"/>
        <v>0</v>
      </c>
      <c r="AD181" s="295">
        <f t="shared" si="81"/>
        <v>0</v>
      </c>
      <c r="AE181" s="298"/>
      <c r="AF181" s="299"/>
      <c r="AG181" s="299"/>
      <c r="AH181" s="299"/>
      <c r="AI181" s="299"/>
      <c r="AJ181" s="299"/>
      <c r="AK181" s="299"/>
      <c r="AL181" s="299"/>
      <c r="AM181" s="299"/>
      <c r="AN181" s="299"/>
      <c r="AO181" s="299"/>
      <c r="AP181" s="299"/>
      <c r="AQ181" s="299"/>
      <c r="AR181" s="299"/>
      <c r="AS181" s="299"/>
      <c r="AT181" s="299"/>
      <c r="AU181" s="299"/>
      <c r="AV181" s="301"/>
      <c r="AW181" s="299"/>
      <c r="AX181" s="299"/>
      <c r="AY181" s="299"/>
      <c r="AZ181" s="299">
        <f>5*X181</f>
        <v>0</v>
      </c>
      <c r="BA181" s="299"/>
      <c r="BB181" s="299">
        <f>33*X181</f>
        <v>0</v>
      </c>
      <c r="BC181" s="299"/>
      <c r="BD181" s="299">
        <f t="shared" si="88"/>
        <v>0</v>
      </c>
      <c r="BE181" s="299"/>
      <c r="BF181" s="299"/>
      <c r="BG181" s="299"/>
      <c r="BH181" s="299"/>
      <c r="BI181" s="299"/>
      <c r="BJ181" s="299"/>
      <c r="BK181" s="301"/>
      <c r="BL181" s="299"/>
      <c r="BM181" s="305"/>
      <c r="BN181" s="299">
        <f t="shared" ref="BN181:BN182" si="89">10*X181</f>
        <v>0</v>
      </c>
      <c r="BO181" s="305"/>
      <c r="BP181" s="305"/>
      <c r="BQ181" s="305"/>
      <c r="BR181" s="305"/>
      <c r="BS181" s="126"/>
      <c r="BT181" s="126"/>
    </row>
    <row r="182" ht="30.0" customHeight="1">
      <c r="A182" s="127"/>
      <c r="B182" s="273" t="s">
        <v>447</v>
      </c>
      <c r="C182" s="274" t="s">
        <v>406</v>
      </c>
      <c r="D182" s="306" t="s">
        <v>448</v>
      </c>
      <c r="E182" s="274"/>
      <c r="F182" s="277">
        <v>10.0</v>
      </c>
      <c r="G182" s="278">
        <v>127.0</v>
      </c>
      <c r="H182" s="279"/>
      <c r="I182" s="280"/>
      <c r="J182" s="304"/>
      <c r="K182" s="483"/>
      <c r="L182" s="283"/>
      <c r="M182" s="484"/>
      <c r="N182" s="285"/>
      <c r="O182" s="485"/>
      <c r="P182" s="486"/>
      <c r="Q182" s="487"/>
      <c r="R182" s="289"/>
      <c r="S182" s="290"/>
      <c r="T182" s="291"/>
      <c r="U182" s="488"/>
      <c r="V182" s="489"/>
      <c r="W182" s="380"/>
      <c r="X182" s="294">
        <f t="shared" si="77"/>
        <v>0</v>
      </c>
      <c r="Y182" s="294">
        <f t="shared" si="78"/>
        <v>0</v>
      </c>
      <c r="Z182" s="295">
        <f t="shared" si="79"/>
        <v>0</v>
      </c>
      <c r="AA182" s="249"/>
      <c r="AB182" s="381">
        <v>7.0</v>
      </c>
      <c r="AC182" s="297">
        <f t="shared" si="80"/>
        <v>0</v>
      </c>
      <c r="AD182" s="295">
        <f t="shared" si="81"/>
        <v>0</v>
      </c>
      <c r="AE182" s="298"/>
      <c r="AF182" s="299"/>
      <c r="AG182" s="299"/>
      <c r="AH182" s="299">
        <f>2*X182</f>
        <v>0</v>
      </c>
      <c r="AI182" s="299">
        <f>4*X182</f>
        <v>0</v>
      </c>
      <c r="AJ182" s="299">
        <f>4*X182</f>
        <v>0</v>
      </c>
      <c r="AK182" s="299"/>
      <c r="AL182" s="299"/>
      <c r="AM182" s="299"/>
      <c r="AN182" s="299"/>
      <c r="AO182" s="299"/>
      <c r="AP182" s="299"/>
      <c r="AQ182" s="299"/>
      <c r="AR182" s="299"/>
      <c r="AS182" s="299"/>
      <c r="AT182" s="299"/>
      <c r="AU182" s="299"/>
      <c r="AV182" s="301"/>
      <c r="AW182" s="299"/>
      <c r="AX182" s="299"/>
      <c r="AY182" s="299"/>
      <c r="AZ182" s="299"/>
      <c r="BA182" s="299"/>
      <c r="BB182" s="299">
        <f>4*X182</f>
        <v>0</v>
      </c>
      <c r="BC182" s="299"/>
      <c r="BD182" s="299">
        <f>6*X182</f>
        <v>0</v>
      </c>
      <c r="BE182" s="299"/>
      <c r="BF182" s="299"/>
      <c r="BG182" s="299"/>
      <c r="BH182" s="299"/>
      <c r="BI182" s="299"/>
      <c r="BJ182" s="299"/>
      <c r="BK182" s="301"/>
      <c r="BL182" s="299"/>
      <c r="BM182" s="305"/>
      <c r="BN182" s="299">
        <f t="shared" si="89"/>
        <v>0</v>
      </c>
      <c r="BO182" s="305"/>
      <c r="BP182" s="305"/>
      <c r="BQ182" s="305"/>
      <c r="BR182" s="305"/>
      <c r="BS182" s="126"/>
      <c r="BT182" s="126"/>
    </row>
    <row r="183" ht="30.0" customHeight="1">
      <c r="A183" s="127"/>
      <c r="B183" s="273" t="s">
        <v>449</v>
      </c>
      <c r="C183" s="274" t="s">
        <v>406</v>
      </c>
      <c r="D183" s="306" t="s">
        <v>450</v>
      </c>
      <c r="E183" s="63" t="s">
        <v>451</v>
      </c>
      <c r="F183" s="277">
        <v>6.0</v>
      </c>
      <c r="G183" s="278">
        <v>88.2</v>
      </c>
      <c r="H183" s="279"/>
      <c r="I183" s="280"/>
      <c r="J183" s="304"/>
      <c r="K183" s="483"/>
      <c r="L183" s="283"/>
      <c r="M183" s="484"/>
      <c r="N183" s="285"/>
      <c r="O183" s="485"/>
      <c r="P183" s="486"/>
      <c r="Q183" s="487"/>
      <c r="R183" s="289"/>
      <c r="S183" s="290"/>
      <c r="T183" s="291"/>
      <c r="U183" s="488"/>
      <c r="V183" s="489"/>
      <c r="W183" s="380"/>
      <c r="X183" s="294">
        <f t="shared" si="77"/>
        <v>0</v>
      </c>
      <c r="Y183" s="294">
        <f t="shared" si="78"/>
        <v>0</v>
      </c>
      <c r="Z183" s="295">
        <f t="shared" si="79"/>
        <v>0</v>
      </c>
      <c r="AA183" s="249"/>
      <c r="AB183" s="381">
        <v>3.4</v>
      </c>
      <c r="AC183" s="297">
        <f t="shared" si="80"/>
        <v>0</v>
      </c>
      <c r="AD183" s="295">
        <f t="shared" si="81"/>
        <v>0</v>
      </c>
      <c r="AE183" s="298"/>
      <c r="AF183" s="299"/>
      <c r="AG183" s="299"/>
      <c r="AH183" s="299">
        <f>3*X183</f>
        <v>0</v>
      </c>
      <c r="AI183" s="299">
        <f>3*X183</f>
        <v>0</v>
      </c>
      <c r="AJ183" s="299"/>
      <c r="AK183" s="299"/>
      <c r="AL183" s="299"/>
      <c r="AM183" s="299"/>
      <c r="AN183" s="299"/>
      <c r="AO183" s="299"/>
      <c r="AP183" s="299"/>
      <c r="AQ183" s="299"/>
      <c r="AR183" s="299"/>
      <c r="AS183" s="299"/>
      <c r="AT183" s="299"/>
      <c r="AU183" s="299"/>
      <c r="AV183" s="301"/>
      <c r="AW183" s="299"/>
      <c r="AX183" s="299"/>
      <c r="AY183" s="299"/>
      <c r="AZ183" s="299"/>
      <c r="BA183" s="299"/>
      <c r="BB183" s="299">
        <f>8*X183</f>
        <v>0</v>
      </c>
      <c r="BC183" s="299"/>
      <c r="BD183" s="299">
        <f>17*X183</f>
        <v>0</v>
      </c>
      <c r="BE183" s="299"/>
      <c r="BF183" s="299"/>
      <c r="BG183" s="299"/>
      <c r="BH183" s="299"/>
      <c r="BI183" s="299"/>
      <c r="BJ183" s="299"/>
      <c r="BK183" s="301"/>
      <c r="BL183" s="299"/>
      <c r="BM183" s="305"/>
      <c r="BN183" s="305"/>
      <c r="BO183" s="299">
        <f>6*X183</f>
        <v>0</v>
      </c>
      <c r="BP183" s="305"/>
      <c r="BQ183" s="305"/>
      <c r="BR183" s="305"/>
      <c r="BS183" s="126"/>
      <c r="BT183" s="126"/>
    </row>
    <row r="184" ht="30.0" customHeight="1">
      <c r="A184" s="127"/>
      <c r="B184" s="273" t="s">
        <v>452</v>
      </c>
      <c r="C184" s="274" t="s">
        <v>406</v>
      </c>
      <c r="D184" s="306" t="s">
        <v>453</v>
      </c>
      <c r="E184" s="63" t="s">
        <v>454</v>
      </c>
      <c r="F184" s="277">
        <v>3.0</v>
      </c>
      <c r="G184" s="278">
        <v>59.8</v>
      </c>
      <c r="H184" s="279"/>
      <c r="I184" s="280"/>
      <c r="J184" s="304"/>
      <c r="K184" s="483"/>
      <c r="L184" s="283"/>
      <c r="M184" s="484"/>
      <c r="N184" s="285"/>
      <c r="O184" s="485"/>
      <c r="P184" s="486"/>
      <c r="Q184" s="487"/>
      <c r="R184" s="289"/>
      <c r="S184" s="290"/>
      <c r="T184" s="291"/>
      <c r="U184" s="488"/>
      <c r="V184" s="489"/>
      <c r="W184" s="380"/>
      <c r="X184" s="294">
        <f t="shared" si="77"/>
        <v>0</v>
      </c>
      <c r="Y184" s="294">
        <f t="shared" si="78"/>
        <v>0</v>
      </c>
      <c r="Z184" s="295">
        <f t="shared" si="79"/>
        <v>0</v>
      </c>
      <c r="AA184" s="249"/>
      <c r="AB184" s="381">
        <v>3.8</v>
      </c>
      <c r="AC184" s="297">
        <f t="shared" si="80"/>
        <v>0</v>
      </c>
      <c r="AD184" s="295">
        <f t="shared" si="81"/>
        <v>0</v>
      </c>
      <c r="AE184" s="298"/>
      <c r="AF184" s="299"/>
      <c r="AG184" s="299"/>
      <c r="AH184" s="299">
        <f t="shared" ref="AH184:AH185" si="90">1*X184</f>
        <v>0</v>
      </c>
      <c r="AI184" s="299">
        <f>2*X184</f>
        <v>0</v>
      </c>
      <c r="AJ184" s="299"/>
      <c r="AK184" s="299"/>
      <c r="AL184" s="299"/>
      <c r="AM184" s="299"/>
      <c r="AN184" s="299"/>
      <c r="AO184" s="299"/>
      <c r="AP184" s="299"/>
      <c r="AQ184" s="299"/>
      <c r="AR184" s="299"/>
      <c r="AS184" s="299"/>
      <c r="AT184" s="299"/>
      <c r="AU184" s="299"/>
      <c r="AV184" s="301"/>
      <c r="AW184" s="299"/>
      <c r="AX184" s="299"/>
      <c r="AY184" s="299"/>
      <c r="AZ184" s="299"/>
      <c r="BA184" s="299"/>
      <c r="BB184" s="299">
        <f>1*X184</f>
        <v>0</v>
      </c>
      <c r="BC184" s="299"/>
      <c r="BD184" s="299">
        <f t="shared" ref="BD184:BD185" si="91">1*X184</f>
        <v>0</v>
      </c>
      <c r="BE184" s="299"/>
      <c r="BF184" s="299">
        <f>1*X184</f>
        <v>0</v>
      </c>
      <c r="BG184" s="299"/>
      <c r="BH184" s="299"/>
      <c r="BI184" s="299"/>
      <c r="BJ184" s="299"/>
      <c r="BK184" s="301"/>
      <c r="BL184" s="299"/>
      <c r="BM184" s="305"/>
      <c r="BN184" s="305"/>
      <c r="BO184" s="305"/>
      <c r="BP184" s="299">
        <f>3*X184</f>
        <v>0</v>
      </c>
      <c r="BQ184" s="305"/>
      <c r="BR184" s="305"/>
      <c r="BS184" s="126"/>
      <c r="BT184" s="126"/>
    </row>
    <row r="185" ht="30.0" customHeight="1">
      <c r="A185" s="127"/>
      <c r="B185" s="273" t="s">
        <v>455</v>
      </c>
      <c r="C185" s="274" t="s">
        <v>406</v>
      </c>
      <c r="D185" s="306" t="s">
        <v>456</v>
      </c>
      <c r="E185" s="63" t="s">
        <v>457</v>
      </c>
      <c r="F185" s="277">
        <v>1.0</v>
      </c>
      <c r="G185" s="278">
        <v>24.9</v>
      </c>
      <c r="H185" s="279"/>
      <c r="I185" s="280"/>
      <c r="J185" s="304"/>
      <c r="K185" s="483"/>
      <c r="L185" s="283"/>
      <c r="M185" s="484"/>
      <c r="N185" s="285"/>
      <c r="O185" s="485"/>
      <c r="P185" s="486"/>
      <c r="Q185" s="487"/>
      <c r="R185" s="289"/>
      <c r="S185" s="290"/>
      <c r="T185" s="291"/>
      <c r="U185" s="488"/>
      <c r="V185" s="489"/>
      <c r="W185" s="380"/>
      <c r="X185" s="294">
        <f t="shared" si="77"/>
        <v>0</v>
      </c>
      <c r="Y185" s="294">
        <f t="shared" si="78"/>
        <v>0</v>
      </c>
      <c r="Z185" s="295">
        <f t="shared" si="79"/>
        <v>0</v>
      </c>
      <c r="AA185" s="271"/>
      <c r="AB185" s="381">
        <v>3.0</v>
      </c>
      <c r="AC185" s="297">
        <f t="shared" si="80"/>
        <v>0</v>
      </c>
      <c r="AD185" s="295">
        <f t="shared" si="81"/>
        <v>0</v>
      </c>
      <c r="AE185" s="298"/>
      <c r="AF185" s="299"/>
      <c r="AG185" s="299"/>
      <c r="AH185" s="299">
        <f t="shared" si="90"/>
        <v>0</v>
      </c>
      <c r="AI185" s="299"/>
      <c r="AJ185" s="299"/>
      <c r="AK185" s="299"/>
      <c r="AL185" s="299"/>
      <c r="AM185" s="299"/>
      <c r="AN185" s="299"/>
      <c r="AO185" s="299"/>
      <c r="AP185" s="299"/>
      <c r="AQ185" s="299"/>
      <c r="AR185" s="299"/>
      <c r="AS185" s="299"/>
      <c r="AT185" s="299"/>
      <c r="AU185" s="299"/>
      <c r="AV185" s="301"/>
      <c r="AW185" s="299"/>
      <c r="AX185" s="299"/>
      <c r="AY185" s="299"/>
      <c r="AZ185" s="299"/>
      <c r="BA185" s="299"/>
      <c r="BB185" s="299">
        <f>5*X185</f>
        <v>0</v>
      </c>
      <c r="BC185" s="299"/>
      <c r="BD185" s="299">
        <f t="shared" si="91"/>
        <v>0</v>
      </c>
      <c r="BE185" s="299"/>
      <c r="BF185" s="299"/>
      <c r="BG185" s="299"/>
      <c r="BH185" s="299"/>
      <c r="BI185" s="299"/>
      <c r="BJ185" s="299"/>
      <c r="BK185" s="301"/>
      <c r="BL185" s="299"/>
      <c r="BM185" s="305"/>
      <c r="BN185" s="305"/>
      <c r="BO185" s="305"/>
      <c r="BP185" s="299">
        <f>1*X185</f>
        <v>0</v>
      </c>
      <c r="BQ185" s="305"/>
      <c r="BR185" s="305"/>
      <c r="BS185" s="126"/>
      <c r="BT185" s="126"/>
    </row>
    <row r="186" ht="33.0" customHeight="1">
      <c r="A186" s="127">
        <v>1.0</v>
      </c>
      <c r="B186" s="273" t="s">
        <v>458</v>
      </c>
      <c r="C186" s="274" t="s">
        <v>406</v>
      </c>
      <c r="D186" s="306" t="s">
        <v>459</v>
      </c>
      <c r="E186" s="428"/>
      <c r="F186" s="277">
        <v>20.0</v>
      </c>
      <c r="G186" s="278">
        <v>74.0</v>
      </c>
      <c r="H186" s="279"/>
      <c r="I186" s="416"/>
      <c r="J186" s="417"/>
      <c r="K186" s="418"/>
      <c r="L186" s="419"/>
      <c r="M186" s="492"/>
      <c r="N186" s="63"/>
      <c r="O186" s="493"/>
      <c r="P186" s="494"/>
      <c r="Q186" s="495"/>
      <c r="R186" s="420"/>
      <c r="S186" s="421"/>
      <c r="T186" s="422"/>
      <c r="U186" s="496"/>
      <c r="V186" s="497"/>
      <c r="W186" s="380"/>
      <c r="X186" s="294">
        <f t="shared" si="77"/>
        <v>0</v>
      </c>
      <c r="Y186" s="294">
        <f t="shared" si="78"/>
        <v>0</v>
      </c>
      <c r="Z186" s="295">
        <f t="shared" si="79"/>
        <v>0</v>
      </c>
      <c r="AA186" s="234"/>
      <c r="AB186" s="381">
        <v>2.0</v>
      </c>
      <c r="AC186" s="297">
        <f t="shared" si="80"/>
        <v>0</v>
      </c>
      <c r="AD186" s="295">
        <f t="shared" si="81"/>
        <v>0</v>
      </c>
      <c r="AE186" s="298"/>
      <c r="AF186" s="299"/>
      <c r="AG186" s="299"/>
      <c r="AH186" s="299"/>
      <c r="AI186" s="299"/>
      <c r="AJ186" s="299"/>
      <c r="AK186" s="299"/>
      <c r="AL186" s="299"/>
      <c r="AM186" s="299"/>
      <c r="AN186" s="299"/>
      <c r="AO186" s="299"/>
      <c r="AP186" s="299"/>
      <c r="AQ186" s="299"/>
      <c r="AR186" s="299"/>
      <c r="AS186" s="299"/>
      <c r="AT186" s="299"/>
      <c r="AU186" s="299"/>
      <c r="AV186" s="301"/>
      <c r="AW186" s="299"/>
      <c r="AX186" s="299"/>
      <c r="AY186" s="299"/>
      <c r="AZ186" s="299"/>
      <c r="BA186" s="299">
        <f>32*X186</f>
        <v>0</v>
      </c>
      <c r="BB186" s="299"/>
      <c r="BC186" s="299"/>
      <c r="BD186" s="299"/>
      <c r="BE186" s="299">
        <f>14*X186</f>
        <v>0</v>
      </c>
      <c r="BF186" s="299"/>
      <c r="BG186" s="299"/>
      <c r="BH186" s="299"/>
      <c r="BI186" s="299"/>
      <c r="BJ186" s="299"/>
      <c r="BK186" s="301"/>
      <c r="BL186" s="299">
        <f>20*X186</f>
        <v>0</v>
      </c>
      <c r="BM186" s="305"/>
      <c r="BN186" s="305"/>
      <c r="BO186" s="305"/>
      <c r="BP186" s="305"/>
      <c r="BQ186" s="305"/>
      <c r="BR186" s="305"/>
      <c r="BS186" s="126"/>
      <c r="BT186" s="126"/>
    </row>
    <row r="187" ht="30.0" customHeight="1">
      <c r="A187" s="127"/>
      <c r="B187" s="273" t="s">
        <v>460</v>
      </c>
      <c r="C187" s="274" t="s">
        <v>406</v>
      </c>
      <c r="D187" s="306" t="s">
        <v>461</v>
      </c>
      <c r="E187" s="63" t="s">
        <v>462</v>
      </c>
      <c r="F187" s="277">
        <v>10.0</v>
      </c>
      <c r="G187" s="278">
        <v>235.9</v>
      </c>
      <c r="H187" s="279"/>
      <c r="I187" s="280"/>
      <c r="J187" s="304"/>
      <c r="K187" s="498"/>
      <c r="L187" s="419"/>
      <c r="M187" s="492"/>
      <c r="N187" s="63"/>
      <c r="O187" s="493"/>
      <c r="P187" s="494"/>
      <c r="Q187" s="495"/>
      <c r="R187" s="420"/>
      <c r="S187" s="421"/>
      <c r="T187" s="422"/>
      <c r="U187" s="496"/>
      <c r="V187" s="497"/>
      <c r="W187" s="293"/>
      <c r="X187" s="294">
        <f t="shared" si="77"/>
        <v>0</v>
      </c>
      <c r="Y187" s="294">
        <f t="shared" si="78"/>
        <v>0</v>
      </c>
      <c r="Z187" s="295">
        <f t="shared" si="79"/>
        <v>0</v>
      </c>
      <c r="AA187" s="249"/>
      <c r="AB187" s="296">
        <v>13.8</v>
      </c>
      <c r="AC187" s="297">
        <f t="shared" si="80"/>
        <v>0</v>
      </c>
      <c r="AD187" s="295">
        <f t="shared" si="81"/>
        <v>0</v>
      </c>
      <c r="AE187" s="298"/>
      <c r="AF187" s="299"/>
      <c r="AG187" s="299"/>
      <c r="AH187" s="299">
        <f t="shared" ref="AH187:AH188" si="92">1*X187</f>
        <v>0</v>
      </c>
      <c r="AI187" s="299">
        <f>6*X187</f>
        <v>0</v>
      </c>
      <c r="AJ187" s="299">
        <f>2*X187</f>
        <v>0</v>
      </c>
      <c r="AK187" s="299">
        <f>1*X187</f>
        <v>0</v>
      </c>
      <c r="AL187" s="299"/>
      <c r="AM187" s="299"/>
      <c r="AN187" s="299"/>
      <c r="AO187" s="299"/>
      <c r="AP187" s="299"/>
      <c r="AQ187" s="299"/>
      <c r="AR187" s="299"/>
      <c r="AS187" s="299"/>
      <c r="AT187" s="299"/>
      <c r="AU187" s="299"/>
      <c r="AV187" s="301"/>
      <c r="AW187" s="299"/>
      <c r="AX187" s="299"/>
      <c r="AY187" s="299"/>
      <c r="AZ187" s="299"/>
      <c r="BA187" s="299"/>
      <c r="BB187" s="299">
        <f>50*X187</f>
        <v>0</v>
      </c>
      <c r="BC187" s="299"/>
      <c r="BD187" s="299"/>
      <c r="BE187" s="299"/>
      <c r="BF187" s="299"/>
      <c r="BG187" s="299"/>
      <c r="BH187" s="299"/>
      <c r="BI187" s="299"/>
      <c r="BJ187" s="299"/>
      <c r="BK187" s="301"/>
      <c r="BL187" s="299"/>
      <c r="BM187" s="305"/>
      <c r="BN187" s="305"/>
      <c r="BO187" s="305"/>
      <c r="BP187" s="299">
        <f>10*X187</f>
        <v>0</v>
      </c>
      <c r="BQ187" s="305"/>
      <c r="BR187" s="305"/>
      <c r="BS187" s="126"/>
      <c r="BT187" s="126"/>
    </row>
    <row r="188" ht="30.0" customHeight="1">
      <c r="A188" s="127"/>
      <c r="B188" s="273" t="s">
        <v>463</v>
      </c>
      <c r="C188" s="274" t="s">
        <v>406</v>
      </c>
      <c r="D188" s="306" t="s">
        <v>464</v>
      </c>
      <c r="E188" s="63" t="s">
        <v>465</v>
      </c>
      <c r="F188" s="277">
        <v>3.0</v>
      </c>
      <c r="G188" s="278">
        <v>107.8</v>
      </c>
      <c r="H188" s="279"/>
      <c r="I188" s="280"/>
      <c r="J188" s="304"/>
      <c r="K188" s="498"/>
      <c r="L188" s="283"/>
      <c r="M188" s="492"/>
      <c r="N188" s="63"/>
      <c r="O188" s="493"/>
      <c r="P188" s="494"/>
      <c r="Q188" s="495"/>
      <c r="R188" s="420"/>
      <c r="S188" s="421"/>
      <c r="T188" s="422"/>
      <c r="U188" s="496"/>
      <c r="V188" s="497"/>
      <c r="W188" s="293"/>
      <c r="X188" s="294">
        <f t="shared" si="77"/>
        <v>0</v>
      </c>
      <c r="Y188" s="294">
        <f t="shared" si="78"/>
        <v>0</v>
      </c>
      <c r="Z188" s="295">
        <f t="shared" si="79"/>
        <v>0</v>
      </c>
      <c r="AA188" s="249"/>
      <c r="AB188" s="296">
        <v>6.8</v>
      </c>
      <c r="AC188" s="297">
        <f t="shared" si="80"/>
        <v>0</v>
      </c>
      <c r="AD188" s="295">
        <f t="shared" si="81"/>
        <v>0</v>
      </c>
      <c r="AE188" s="298"/>
      <c r="AF188" s="299"/>
      <c r="AG188" s="299"/>
      <c r="AH188" s="299">
        <f t="shared" si="92"/>
        <v>0</v>
      </c>
      <c r="AI188" s="299">
        <f>2*X188</f>
        <v>0</v>
      </c>
      <c r="AJ188" s="299"/>
      <c r="AK188" s="299"/>
      <c r="AL188" s="299"/>
      <c r="AM188" s="299"/>
      <c r="AN188" s="299"/>
      <c r="AO188" s="299"/>
      <c r="AP188" s="299"/>
      <c r="AQ188" s="299"/>
      <c r="AR188" s="299"/>
      <c r="AS188" s="299"/>
      <c r="AT188" s="299"/>
      <c r="AU188" s="299"/>
      <c r="AV188" s="301"/>
      <c r="AW188" s="299"/>
      <c r="AX188" s="299"/>
      <c r="AY188" s="299"/>
      <c r="AZ188" s="299">
        <f>1*X188</f>
        <v>0</v>
      </c>
      <c r="BA188" s="299"/>
      <c r="BB188" s="299">
        <f>16*X188</f>
        <v>0</v>
      </c>
      <c r="BC188" s="299"/>
      <c r="BD188" s="299">
        <f>2*X188</f>
        <v>0</v>
      </c>
      <c r="BE188" s="299"/>
      <c r="BF188" s="299"/>
      <c r="BG188" s="299"/>
      <c r="BH188" s="299"/>
      <c r="BI188" s="299"/>
      <c r="BJ188" s="299"/>
      <c r="BK188" s="301"/>
      <c r="BL188" s="299"/>
      <c r="BM188" s="305"/>
      <c r="BN188" s="305"/>
      <c r="BO188" s="305"/>
      <c r="BP188" s="299">
        <f>3*X188</f>
        <v>0</v>
      </c>
      <c r="BQ188" s="305"/>
      <c r="BR188" s="305"/>
      <c r="BS188" s="126"/>
      <c r="BT188" s="126"/>
    </row>
    <row r="189" ht="30.0" customHeight="1">
      <c r="A189" s="127"/>
      <c r="B189" s="273" t="s">
        <v>466</v>
      </c>
      <c r="C189" s="274" t="s">
        <v>406</v>
      </c>
      <c r="D189" s="316" t="s">
        <v>467</v>
      </c>
      <c r="E189" s="276"/>
      <c r="F189" s="277">
        <f t="shared" ref="F189:G189" si="93">SUM(F168:F188)</f>
        <v>132</v>
      </c>
      <c r="G189" s="278">
        <f t="shared" si="93"/>
        <v>1796.2</v>
      </c>
      <c r="H189" s="279"/>
      <c r="I189" s="280"/>
      <c r="J189" s="304"/>
      <c r="K189" s="483"/>
      <c r="L189" s="283"/>
      <c r="M189" s="484"/>
      <c r="N189" s="285"/>
      <c r="O189" s="485"/>
      <c r="P189" s="499"/>
      <c r="Q189" s="487"/>
      <c r="R189" s="289"/>
      <c r="S189" s="290"/>
      <c r="T189" s="291"/>
      <c r="U189" s="488"/>
      <c r="V189" s="489"/>
      <c r="W189" s="380"/>
      <c r="X189" s="294">
        <f t="shared" si="77"/>
        <v>0</v>
      </c>
      <c r="Y189" s="294">
        <f t="shared" si="78"/>
        <v>0</v>
      </c>
      <c r="Z189" s="295">
        <f t="shared" si="79"/>
        <v>0</v>
      </c>
      <c r="AA189" s="271"/>
      <c r="AB189" s="381">
        <f>SUM(AB168:AB188)</f>
        <v>102.7</v>
      </c>
      <c r="AC189" s="297">
        <f t="shared" si="80"/>
        <v>0</v>
      </c>
      <c r="AD189" s="295">
        <f t="shared" si="81"/>
        <v>0</v>
      </c>
      <c r="AE189" s="298"/>
      <c r="AF189" s="299"/>
      <c r="AG189" s="299">
        <f>1*X189</f>
        <v>0</v>
      </c>
      <c r="AH189" s="299">
        <f>30*X189</f>
        <v>0</v>
      </c>
      <c r="AI189" s="299">
        <f>19*X189</f>
        <v>0</v>
      </c>
      <c r="AJ189" s="299">
        <f>9*X189</f>
        <v>0</v>
      </c>
      <c r="AK189" s="299">
        <f>8*X189</f>
        <v>0</v>
      </c>
      <c r="AL189" s="299">
        <f>7*X189</f>
        <v>0</v>
      </c>
      <c r="AM189" s="299">
        <f>5*X189</f>
        <v>0</v>
      </c>
      <c r="AN189" s="299"/>
      <c r="AO189" s="299">
        <f>5*X189</f>
        <v>0</v>
      </c>
      <c r="AP189" s="299"/>
      <c r="AQ189" s="299"/>
      <c r="AR189" s="299"/>
      <c r="AS189" s="299"/>
      <c r="AT189" s="299"/>
      <c r="AU189" s="299"/>
      <c r="AV189" s="301"/>
      <c r="AW189" s="299"/>
      <c r="AX189" s="299"/>
      <c r="AY189" s="299"/>
      <c r="AZ189" s="299">
        <f>9*X189</f>
        <v>0</v>
      </c>
      <c r="BA189" s="299">
        <f>32*X189</f>
        <v>0</v>
      </c>
      <c r="BB189" s="299">
        <f>99*X189</f>
        <v>0</v>
      </c>
      <c r="BC189" s="299"/>
      <c r="BD189" s="299">
        <f>57*X189</f>
        <v>0</v>
      </c>
      <c r="BE189" s="299">
        <f>14*X189</f>
        <v>0</v>
      </c>
      <c r="BF189" s="299">
        <f>3*X189</f>
        <v>0</v>
      </c>
      <c r="BG189" s="299"/>
      <c r="BH189" s="299">
        <f>1*X189</f>
        <v>0</v>
      </c>
      <c r="BI189" s="299"/>
      <c r="BJ189" s="299"/>
      <c r="BK189" s="301"/>
      <c r="BL189" s="299">
        <f>25*X189</f>
        <v>0</v>
      </c>
      <c r="BM189" s="299">
        <f>10*X189</f>
        <v>0</v>
      </c>
      <c r="BN189" s="299">
        <f>40*X189</f>
        <v>0</v>
      </c>
      <c r="BO189" s="299">
        <f>26*X189</f>
        <v>0</v>
      </c>
      <c r="BP189" s="299">
        <f>29*X189</f>
        <v>0</v>
      </c>
      <c r="BQ189" s="299">
        <f>2*X189</f>
        <v>0</v>
      </c>
      <c r="BR189" s="305"/>
      <c r="BS189" s="126"/>
      <c r="BT189" s="126"/>
    </row>
    <row r="190" ht="13.5" customHeight="1">
      <c r="A190" s="127"/>
      <c r="B190" s="184"/>
      <c r="C190" s="181"/>
      <c r="D190" s="500"/>
      <c r="E190" s="501"/>
      <c r="F190" s="352"/>
      <c r="G190" s="424"/>
      <c r="H190" s="502"/>
      <c r="I190" s="502"/>
      <c r="J190" s="502"/>
      <c r="K190" s="502"/>
      <c r="L190" s="502"/>
      <c r="M190" s="502"/>
      <c r="N190" s="502"/>
      <c r="O190" s="502"/>
      <c r="P190" s="503"/>
      <c r="Q190" s="502"/>
      <c r="R190" s="502"/>
      <c r="S190" s="502"/>
      <c r="T190" s="502"/>
      <c r="U190" s="502"/>
      <c r="V190" s="502"/>
      <c r="W190" s="380"/>
      <c r="X190" s="355"/>
      <c r="Y190" s="355"/>
      <c r="Z190" s="356"/>
      <c r="AA190" s="357"/>
      <c r="AB190" s="355"/>
      <c r="AC190" s="358"/>
      <c r="AD190" s="356"/>
      <c r="AE190" s="298"/>
      <c r="AF190" s="355"/>
      <c r="AG190" s="355"/>
      <c r="AH190" s="355"/>
      <c r="AI190" s="355"/>
      <c r="AJ190" s="355"/>
      <c r="AK190" s="355"/>
      <c r="AL190" s="355"/>
      <c r="AM190" s="355"/>
      <c r="AN190" s="355"/>
      <c r="AO190" s="355"/>
      <c r="AP190" s="355"/>
      <c r="AQ190" s="355"/>
      <c r="AR190" s="355"/>
      <c r="AS190" s="355"/>
      <c r="AT190" s="355"/>
      <c r="AU190" s="355"/>
      <c r="AV190" s="301"/>
      <c r="AW190" s="301"/>
      <c r="AX190" s="301"/>
      <c r="AY190" s="301"/>
      <c r="AZ190" s="301"/>
      <c r="BA190" s="301"/>
      <c r="BB190" s="301"/>
      <c r="BC190" s="301"/>
      <c r="BD190" s="301"/>
      <c r="BE190" s="301"/>
      <c r="BF190" s="301"/>
      <c r="BG190" s="301"/>
      <c r="BH190" s="301"/>
      <c r="BI190" s="301"/>
      <c r="BJ190" s="301"/>
      <c r="BK190" s="301"/>
      <c r="BL190" s="301"/>
      <c r="BM190" s="301"/>
      <c r="BN190" s="301"/>
      <c r="BO190" s="301"/>
      <c r="BP190" s="301"/>
      <c r="BQ190" s="301"/>
      <c r="BR190" s="301"/>
      <c r="BS190" s="126"/>
      <c r="BT190" s="126"/>
    </row>
    <row r="191" ht="42.0" customHeight="1">
      <c r="A191" s="127"/>
      <c r="B191" s="361" t="s">
        <v>468</v>
      </c>
      <c r="C191" s="362"/>
      <c r="D191" s="504" t="s">
        <v>469</v>
      </c>
      <c r="E191" s="505"/>
      <c r="F191" s="365"/>
      <c r="G191" s="366"/>
      <c r="H191" s="365"/>
      <c r="I191" s="365"/>
      <c r="J191" s="365"/>
      <c r="K191" s="365"/>
      <c r="L191" s="365"/>
      <c r="M191" s="365"/>
      <c r="N191" s="365"/>
      <c r="O191" s="365"/>
      <c r="P191" s="365"/>
      <c r="Q191" s="365"/>
      <c r="R191" s="365"/>
      <c r="S191" s="365"/>
      <c r="T191" s="365"/>
      <c r="U191" s="365"/>
      <c r="V191" s="367"/>
      <c r="W191" s="506"/>
      <c r="X191" s="365"/>
      <c r="Y191" s="365"/>
      <c r="Z191" s="507"/>
      <c r="AA191" s="271"/>
      <c r="AB191" s="410"/>
      <c r="AC191" s="365"/>
      <c r="AD191" s="332"/>
      <c r="AE191" s="235"/>
      <c r="AF191" s="368" t="s">
        <v>57</v>
      </c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2"/>
      <c r="AV191" s="158"/>
      <c r="AW191" s="369"/>
      <c r="AX191" s="370"/>
      <c r="AY191" s="371" t="s">
        <v>58</v>
      </c>
      <c r="AZ191" s="372"/>
      <c r="BA191" s="372"/>
      <c r="BB191" s="372"/>
      <c r="BC191" s="372"/>
      <c r="BD191" s="372"/>
      <c r="BE191" s="372"/>
      <c r="BF191" s="372"/>
      <c r="BG191" s="372"/>
      <c r="BH191" s="372"/>
      <c r="BI191" s="372"/>
      <c r="BJ191" s="373"/>
      <c r="BK191" s="158"/>
      <c r="BL191" s="368" t="s">
        <v>59</v>
      </c>
      <c r="BM191" s="31"/>
      <c r="BN191" s="31"/>
      <c r="BO191" s="31"/>
      <c r="BP191" s="31"/>
      <c r="BQ191" s="31"/>
      <c r="BR191" s="32"/>
      <c r="BS191" s="126"/>
      <c r="BT191" s="126"/>
    </row>
    <row r="192" ht="18.75" customHeight="1">
      <c r="A192" s="127"/>
      <c r="B192" s="209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40"/>
      <c r="W192" s="380"/>
      <c r="X192" s="502"/>
      <c r="Y192" s="502"/>
      <c r="Z192" s="194"/>
      <c r="AA192" s="502"/>
      <c r="AB192" s="502"/>
      <c r="AC192" s="502"/>
      <c r="AD192" s="194"/>
      <c r="AE192" s="235"/>
      <c r="AF192" s="232" t="s">
        <v>68</v>
      </c>
      <c r="AG192" s="232" t="s">
        <v>69</v>
      </c>
      <c r="AH192" s="232" t="s">
        <v>70</v>
      </c>
      <c r="AI192" s="232" t="s">
        <v>71</v>
      </c>
      <c r="AJ192" s="232" t="s">
        <v>72</v>
      </c>
      <c r="AK192" s="232" t="s">
        <v>73</v>
      </c>
      <c r="AL192" s="232" t="s">
        <v>74</v>
      </c>
      <c r="AM192" s="232" t="s">
        <v>75</v>
      </c>
      <c r="AN192" s="232" t="s">
        <v>76</v>
      </c>
      <c r="AO192" s="232" t="s">
        <v>77</v>
      </c>
      <c r="AP192" s="232" t="s">
        <v>29</v>
      </c>
      <c r="AQ192" s="232" t="s">
        <v>78</v>
      </c>
      <c r="AR192" s="232" t="s">
        <v>79</v>
      </c>
      <c r="AS192" s="232" t="s">
        <v>33</v>
      </c>
      <c r="AT192" s="232" t="s">
        <v>35</v>
      </c>
      <c r="AU192" s="236" t="s">
        <v>36</v>
      </c>
      <c r="AV192" s="158"/>
      <c r="AW192" s="237" t="s">
        <v>80</v>
      </c>
      <c r="AX192" s="237" t="s">
        <v>81</v>
      </c>
      <c r="AY192" s="237" t="s">
        <v>80</v>
      </c>
      <c r="AZ192" s="237" t="s">
        <v>81</v>
      </c>
      <c r="BA192" s="237" t="s">
        <v>80</v>
      </c>
      <c r="BB192" s="237" t="s">
        <v>81</v>
      </c>
      <c r="BC192" s="237" t="s">
        <v>80</v>
      </c>
      <c r="BD192" s="237" t="s">
        <v>81</v>
      </c>
      <c r="BE192" s="237" t="s">
        <v>80</v>
      </c>
      <c r="BF192" s="237" t="s">
        <v>81</v>
      </c>
      <c r="BG192" s="237" t="s">
        <v>80</v>
      </c>
      <c r="BH192" s="237" t="s">
        <v>81</v>
      </c>
      <c r="BI192" s="237" t="s">
        <v>80</v>
      </c>
      <c r="BJ192" s="238" t="s">
        <v>81</v>
      </c>
      <c r="BK192" s="158"/>
      <c r="BL192" s="239" t="s">
        <v>82</v>
      </c>
      <c r="BM192" s="239" t="s">
        <v>83</v>
      </c>
      <c r="BN192" s="239" t="s">
        <v>84</v>
      </c>
      <c r="BO192" s="239" t="s">
        <v>85</v>
      </c>
      <c r="BP192" s="239" t="s">
        <v>86</v>
      </c>
      <c r="BQ192" s="239" t="s">
        <v>87</v>
      </c>
      <c r="BR192" s="240" t="s">
        <v>88</v>
      </c>
      <c r="BS192" s="126"/>
      <c r="BT192" s="126"/>
    </row>
    <row r="193" ht="45.75" customHeight="1">
      <c r="A193" s="127"/>
      <c r="B193" s="48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49"/>
      <c r="W193" s="380"/>
      <c r="X193" s="232" t="s">
        <v>62</v>
      </c>
      <c r="Y193" s="232" t="s">
        <v>63</v>
      </c>
      <c r="Z193" s="233" t="s">
        <v>64</v>
      </c>
      <c r="AA193" s="234"/>
      <c r="AB193" s="232" t="s">
        <v>62</v>
      </c>
      <c r="AC193" s="232" t="s">
        <v>63</v>
      </c>
      <c r="AD193" s="233" t="s">
        <v>64</v>
      </c>
      <c r="AE193" s="235"/>
      <c r="AF193" s="248"/>
      <c r="AG193" s="248"/>
      <c r="AH193" s="248"/>
      <c r="AI193" s="248"/>
      <c r="AJ193" s="248"/>
      <c r="AK193" s="248"/>
      <c r="AL193" s="248"/>
      <c r="AM193" s="248"/>
      <c r="AN193" s="248"/>
      <c r="AO193" s="248"/>
      <c r="AP193" s="248"/>
      <c r="AQ193" s="248"/>
      <c r="AR193" s="248"/>
      <c r="AS193" s="248"/>
      <c r="AT193" s="248"/>
      <c r="AU193" s="47"/>
      <c r="AV193" s="158"/>
      <c r="AW193" s="250"/>
      <c r="AX193" s="251"/>
      <c r="AY193" s="250"/>
      <c r="AZ193" s="251"/>
      <c r="BA193" s="250"/>
      <c r="BB193" s="251"/>
      <c r="BC193" s="250"/>
      <c r="BD193" s="251"/>
      <c r="BE193" s="250"/>
      <c r="BF193" s="251"/>
      <c r="BG193" s="250"/>
      <c r="BH193" s="251"/>
      <c r="BI193" s="250"/>
      <c r="BJ193" s="252"/>
      <c r="BK193" s="158"/>
      <c r="BL193" s="248"/>
      <c r="BM193" s="248"/>
      <c r="BN193" s="248"/>
      <c r="BO193" s="248"/>
      <c r="BP193" s="248"/>
      <c r="BQ193" s="248"/>
      <c r="BR193" s="47"/>
      <c r="BS193" s="126"/>
      <c r="BT193" s="126"/>
    </row>
    <row r="194" ht="73.5" customHeight="1">
      <c r="A194" s="127"/>
      <c r="B194" s="411"/>
      <c r="C194" s="412" t="s">
        <v>90</v>
      </c>
      <c r="D194" s="231"/>
      <c r="E194" s="414" t="s">
        <v>91</v>
      </c>
      <c r="F194" s="414" t="s">
        <v>92</v>
      </c>
      <c r="G194" s="415" t="s">
        <v>93</v>
      </c>
      <c r="H194" s="257" t="s">
        <v>94</v>
      </c>
      <c r="I194" s="258" t="s">
        <v>95</v>
      </c>
      <c r="J194" s="259" t="s">
        <v>96</v>
      </c>
      <c r="K194" s="478" t="s">
        <v>396</v>
      </c>
      <c r="L194" s="261" t="s">
        <v>98</v>
      </c>
      <c r="M194" s="479" t="s">
        <v>397</v>
      </c>
      <c r="N194" s="263" t="s">
        <v>398</v>
      </c>
      <c r="O194" s="414" t="s">
        <v>399</v>
      </c>
      <c r="P194" s="266" t="s">
        <v>103</v>
      </c>
      <c r="Q194" s="480" t="s">
        <v>400</v>
      </c>
      <c r="R194" s="267" t="s">
        <v>401</v>
      </c>
      <c r="S194" s="268" t="s">
        <v>402</v>
      </c>
      <c r="T194" s="269" t="s">
        <v>106</v>
      </c>
      <c r="U194" s="481" t="s">
        <v>403</v>
      </c>
      <c r="V194" s="482" t="s">
        <v>404</v>
      </c>
      <c r="W194" s="380"/>
      <c r="X194" s="250"/>
      <c r="Y194" s="250"/>
      <c r="Z194" s="50"/>
      <c r="AA194" s="249"/>
      <c r="AB194" s="250"/>
      <c r="AC194" s="250"/>
      <c r="AD194" s="50"/>
      <c r="AE194" s="235"/>
      <c r="AF194" s="250"/>
      <c r="AG194" s="250"/>
      <c r="AH194" s="250"/>
      <c r="AI194" s="250"/>
      <c r="AJ194" s="250"/>
      <c r="AK194" s="250"/>
      <c r="AL194" s="250"/>
      <c r="AM194" s="250"/>
      <c r="AN194" s="250"/>
      <c r="AO194" s="250"/>
      <c r="AP194" s="250"/>
      <c r="AQ194" s="250"/>
      <c r="AR194" s="250"/>
      <c r="AS194" s="250"/>
      <c r="AT194" s="250"/>
      <c r="AU194" s="50"/>
      <c r="AV194" s="158"/>
      <c r="AW194" s="272" t="s">
        <v>109</v>
      </c>
      <c r="AX194" s="32"/>
      <c r="AY194" s="272" t="s">
        <v>68</v>
      </c>
      <c r="AZ194" s="32"/>
      <c r="BA194" s="272" t="s">
        <v>69</v>
      </c>
      <c r="BB194" s="32"/>
      <c r="BC194" s="272" t="s">
        <v>70</v>
      </c>
      <c r="BD194" s="32"/>
      <c r="BE194" s="272" t="s">
        <v>71</v>
      </c>
      <c r="BF194" s="32"/>
      <c r="BG194" s="272" t="s">
        <v>72</v>
      </c>
      <c r="BH194" s="32"/>
      <c r="BI194" s="272" t="s">
        <v>73</v>
      </c>
      <c r="BJ194" s="32"/>
      <c r="BK194" s="158"/>
      <c r="BL194" s="250"/>
      <c r="BM194" s="250"/>
      <c r="BN194" s="250"/>
      <c r="BO194" s="250"/>
      <c r="BP194" s="250"/>
      <c r="BQ194" s="250"/>
      <c r="BR194" s="50"/>
      <c r="BS194" s="126"/>
      <c r="BT194" s="126"/>
    </row>
    <row r="195" ht="30.0" customHeight="1">
      <c r="A195" s="127"/>
      <c r="B195" s="274" t="s">
        <v>470</v>
      </c>
      <c r="C195" s="274" t="s">
        <v>471</v>
      </c>
      <c r="D195" s="306" t="s">
        <v>472</v>
      </c>
      <c r="E195" s="274"/>
      <c r="F195" s="277">
        <v>30.0</v>
      </c>
      <c r="G195" s="278">
        <v>151.0</v>
      </c>
      <c r="H195" s="279"/>
      <c r="I195" s="280"/>
      <c r="J195" s="304"/>
      <c r="K195" s="483"/>
      <c r="L195" s="283"/>
      <c r="M195" s="484"/>
      <c r="N195" s="285"/>
      <c r="O195" s="485"/>
      <c r="P195" s="486"/>
      <c r="Q195" s="487"/>
      <c r="R195" s="289"/>
      <c r="S195" s="290"/>
      <c r="T195" s="291"/>
      <c r="U195" s="488"/>
      <c r="V195" s="489"/>
      <c r="W195" s="380"/>
      <c r="X195" s="294">
        <f t="shared" ref="X195:X203" si="94">H195+I195+J195+K195+L195+M195+N195+O195+P195+Q195+R195+S195+T195+U195+V195</f>
        <v>0</v>
      </c>
      <c r="Y195" s="294">
        <f t="shared" ref="Y195:Y203" si="95">X195*F195</f>
        <v>0</v>
      </c>
      <c r="Z195" s="295">
        <f t="shared" ref="Z195:Z203" si="96">G195*X195</f>
        <v>0</v>
      </c>
      <c r="AA195" s="249"/>
      <c r="AB195" s="381">
        <v>5.9</v>
      </c>
      <c r="AC195" s="297">
        <f t="shared" ref="AC195:AC203" si="97">AB195*X195</f>
        <v>0</v>
      </c>
      <c r="AD195" s="295">
        <f t="shared" ref="AD195:AD203" si="98">AF195*0.26+AG195*0.32+AH195*0.36+AI195*0.42+AJ195*0.5+AK195*0.52+AL195*0.62+AM195*0.68+AN195*0.85+AO195*0.85+AQ195*0.13+AS195*0.154+AU195*0.208+AY195*0.04+AZ195*0.04+BA195*0.06+BB195*0.09+BC195*0.07+BD195*0.11+BE195*0.08+BF195*0.19+BG195*0.09+BH195*0.22+BI195*0.1+BJ195*0.18</f>
        <v>0</v>
      </c>
      <c r="AE195" s="298"/>
      <c r="AF195" s="299"/>
      <c r="AG195" s="299">
        <f>21*X195</f>
        <v>0</v>
      </c>
      <c r="AH195" s="299">
        <f>9*X195</f>
        <v>0</v>
      </c>
      <c r="AI195" s="299"/>
      <c r="AJ195" s="299"/>
      <c r="AK195" s="299"/>
      <c r="AL195" s="299"/>
      <c r="AM195" s="299"/>
      <c r="AN195" s="299"/>
      <c r="AO195" s="299"/>
      <c r="AP195" s="299"/>
      <c r="AQ195" s="299"/>
      <c r="AR195" s="299"/>
      <c r="AS195" s="299"/>
      <c r="AT195" s="299"/>
      <c r="AU195" s="299"/>
      <c r="AV195" s="301"/>
      <c r="AW195" s="299"/>
      <c r="AX195" s="299"/>
      <c r="AY195" s="299">
        <f>8*X195</f>
        <v>0</v>
      </c>
      <c r="AZ195" s="299"/>
      <c r="BA195" s="299">
        <f>22*X195</f>
        <v>0</v>
      </c>
      <c r="BB195" s="299"/>
      <c r="BC195" s="299"/>
      <c r="BD195" s="299"/>
      <c r="BE195" s="299"/>
      <c r="BF195" s="299"/>
      <c r="BG195" s="299"/>
      <c r="BH195" s="299"/>
      <c r="BI195" s="299"/>
      <c r="BJ195" s="299"/>
      <c r="BK195" s="301"/>
      <c r="BL195" s="299"/>
      <c r="BM195" s="299">
        <f>30*X195</f>
        <v>0</v>
      </c>
      <c r="BN195" s="305"/>
      <c r="BO195" s="305"/>
      <c r="BP195" s="305"/>
      <c r="BQ195" s="305"/>
      <c r="BR195" s="305"/>
      <c r="BS195" s="126"/>
      <c r="BT195" s="126"/>
    </row>
    <row r="196" ht="30.0" customHeight="1">
      <c r="A196" s="127"/>
      <c r="B196" s="273" t="s">
        <v>473</v>
      </c>
      <c r="C196" s="274" t="s">
        <v>471</v>
      </c>
      <c r="D196" s="306" t="s">
        <v>474</v>
      </c>
      <c r="E196" s="274"/>
      <c r="F196" s="277">
        <v>22.0</v>
      </c>
      <c r="G196" s="278">
        <v>182.5</v>
      </c>
      <c r="H196" s="279"/>
      <c r="I196" s="280"/>
      <c r="J196" s="304"/>
      <c r="K196" s="483"/>
      <c r="L196" s="283"/>
      <c r="M196" s="484"/>
      <c r="N196" s="285"/>
      <c r="O196" s="485"/>
      <c r="P196" s="486"/>
      <c r="Q196" s="487"/>
      <c r="R196" s="289"/>
      <c r="S196" s="290"/>
      <c r="T196" s="291"/>
      <c r="U196" s="488"/>
      <c r="V196" s="489"/>
      <c r="W196" s="380"/>
      <c r="X196" s="294">
        <f t="shared" si="94"/>
        <v>0</v>
      </c>
      <c r="Y196" s="294">
        <f t="shared" si="95"/>
        <v>0</v>
      </c>
      <c r="Z196" s="295">
        <f t="shared" si="96"/>
        <v>0</v>
      </c>
      <c r="AA196" s="249"/>
      <c r="AB196" s="381">
        <v>9.3</v>
      </c>
      <c r="AC196" s="297">
        <f t="shared" si="97"/>
        <v>0</v>
      </c>
      <c r="AD196" s="295">
        <f t="shared" si="98"/>
        <v>0</v>
      </c>
      <c r="AE196" s="298"/>
      <c r="AF196" s="299"/>
      <c r="AG196" s="299"/>
      <c r="AH196" s="299">
        <f>13*X196</f>
        <v>0</v>
      </c>
      <c r="AI196" s="299">
        <f>9*X196</f>
        <v>0</v>
      </c>
      <c r="AJ196" s="299"/>
      <c r="AK196" s="299"/>
      <c r="AL196" s="299"/>
      <c r="AM196" s="299"/>
      <c r="AN196" s="299"/>
      <c r="AO196" s="299"/>
      <c r="AP196" s="299"/>
      <c r="AQ196" s="299"/>
      <c r="AR196" s="299"/>
      <c r="AS196" s="299"/>
      <c r="AT196" s="299"/>
      <c r="AU196" s="299"/>
      <c r="AV196" s="301"/>
      <c r="AW196" s="299"/>
      <c r="AX196" s="299"/>
      <c r="AY196" s="299"/>
      <c r="AZ196" s="299"/>
      <c r="BA196" s="299">
        <f>16*X196</f>
        <v>0</v>
      </c>
      <c r="BB196" s="299"/>
      <c r="BC196" s="299">
        <f>6*X196</f>
        <v>0</v>
      </c>
      <c r="BD196" s="299"/>
      <c r="BE196" s="299"/>
      <c r="BF196" s="299"/>
      <c r="BG196" s="299"/>
      <c r="BH196" s="299"/>
      <c r="BI196" s="299"/>
      <c r="BJ196" s="299"/>
      <c r="BK196" s="301"/>
      <c r="BL196" s="299"/>
      <c r="BM196" s="305"/>
      <c r="BN196" s="299">
        <f>22*X196</f>
        <v>0</v>
      </c>
      <c r="BO196" s="305"/>
      <c r="BP196" s="305"/>
      <c r="BQ196" s="305"/>
      <c r="BR196" s="305"/>
      <c r="BS196" s="126"/>
      <c r="BT196" s="126"/>
    </row>
    <row r="197" ht="30.0" customHeight="1">
      <c r="A197" s="127"/>
      <c r="B197" s="273" t="s">
        <v>475</v>
      </c>
      <c r="C197" s="274" t="s">
        <v>471</v>
      </c>
      <c r="D197" s="306" t="s">
        <v>476</v>
      </c>
      <c r="E197" s="274"/>
      <c r="F197" s="277">
        <v>10.0</v>
      </c>
      <c r="G197" s="278">
        <v>105.2</v>
      </c>
      <c r="H197" s="279"/>
      <c r="I197" s="280"/>
      <c r="J197" s="304"/>
      <c r="K197" s="483"/>
      <c r="L197" s="283"/>
      <c r="M197" s="484"/>
      <c r="N197" s="285"/>
      <c r="O197" s="485"/>
      <c r="P197" s="486"/>
      <c r="Q197" s="487"/>
      <c r="R197" s="289"/>
      <c r="S197" s="290"/>
      <c r="T197" s="291"/>
      <c r="U197" s="488"/>
      <c r="V197" s="489"/>
      <c r="W197" s="380"/>
      <c r="X197" s="294">
        <f t="shared" si="94"/>
        <v>0</v>
      </c>
      <c r="Y197" s="294">
        <f t="shared" si="95"/>
        <v>0</v>
      </c>
      <c r="Z197" s="295">
        <f t="shared" si="96"/>
        <v>0</v>
      </c>
      <c r="AA197" s="249"/>
      <c r="AB197" s="381">
        <v>6.2</v>
      </c>
      <c r="AC197" s="297">
        <f t="shared" si="97"/>
        <v>0</v>
      </c>
      <c r="AD197" s="295">
        <f t="shared" si="98"/>
        <v>0</v>
      </c>
      <c r="AE197" s="298"/>
      <c r="AF197" s="299"/>
      <c r="AG197" s="299"/>
      <c r="AH197" s="299">
        <f>4*X197</f>
        <v>0</v>
      </c>
      <c r="AI197" s="299">
        <f>6*X197</f>
        <v>0</v>
      </c>
      <c r="AJ197" s="299"/>
      <c r="AK197" s="299"/>
      <c r="AL197" s="299"/>
      <c r="AM197" s="299"/>
      <c r="AN197" s="299"/>
      <c r="AO197" s="299"/>
      <c r="AP197" s="299"/>
      <c r="AQ197" s="299"/>
      <c r="AR197" s="299"/>
      <c r="AS197" s="299"/>
      <c r="AT197" s="299"/>
      <c r="AU197" s="299"/>
      <c r="AV197" s="301"/>
      <c r="AW197" s="299"/>
      <c r="AX197" s="299"/>
      <c r="AY197" s="299"/>
      <c r="AZ197" s="299"/>
      <c r="BA197" s="299">
        <f>3*X197</f>
        <v>0</v>
      </c>
      <c r="BB197" s="299"/>
      <c r="BC197" s="299">
        <f>7*X197</f>
        <v>0</v>
      </c>
      <c r="BD197" s="299"/>
      <c r="BE197" s="299"/>
      <c r="BF197" s="299"/>
      <c r="BG197" s="299"/>
      <c r="BH197" s="299"/>
      <c r="BI197" s="299"/>
      <c r="BJ197" s="299"/>
      <c r="BK197" s="301"/>
      <c r="BL197" s="299"/>
      <c r="BM197" s="305"/>
      <c r="BN197" s="305"/>
      <c r="BO197" s="299">
        <f>10*X197</f>
        <v>0</v>
      </c>
      <c r="BP197" s="305"/>
      <c r="BQ197" s="305"/>
      <c r="BR197" s="305"/>
      <c r="BS197" s="126"/>
      <c r="BT197" s="126"/>
    </row>
    <row r="198" ht="30.0" customHeight="1">
      <c r="A198" s="127"/>
      <c r="B198" s="273" t="s">
        <v>477</v>
      </c>
      <c r="C198" s="274" t="s">
        <v>471</v>
      </c>
      <c r="D198" s="306" t="s">
        <v>478</v>
      </c>
      <c r="E198" s="274"/>
      <c r="F198" s="277">
        <v>4.0</v>
      </c>
      <c r="G198" s="278">
        <v>76.5</v>
      </c>
      <c r="H198" s="279"/>
      <c r="I198" s="280"/>
      <c r="J198" s="304"/>
      <c r="K198" s="483"/>
      <c r="L198" s="283"/>
      <c r="M198" s="484"/>
      <c r="N198" s="285"/>
      <c r="O198" s="485"/>
      <c r="P198" s="486"/>
      <c r="Q198" s="487"/>
      <c r="R198" s="289"/>
      <c r="S198" s="290"/>
      <c r="T198" s="291"/>
      <c r="U198" s="488"/>
      <c r="V198" s="489"/>
      <c r="W198" s="380"/>
      <c r="X198" s="294">
        <f t="shared" si="94"/>
        <v>0</v>
      </c>
      <c r="Y198" s="294">
        <f t="shared" si="95"/>
        <v>0</v>
      </c>
      <c r="Z198" s="295">
        <f t="shared" si="96"/>
        <v>0</v>
      </c>
      <c r="AA198" s="249"/>
      <c r="AB198" s="381">
        <v>5.2</v>
      </c>
      <c r="AC198" s="297">
        <f t="shared" si="97"/>
        <v>0</v>
      </c>
      <c r="AD198" s="295">
        <f t="shared" si="98"/>
        <v>0</v>
      </c>
      <c r="AE198" s="298"/>
      <c r="AF198" s="299"/>
      <c r="AG198" s="299"/>
      <c r="AH198" s="299"/>
      <c r="AI198" s="299">
        <f>4*X198</f>
        <v>0</v>
      </c>
      <c r="AJ198" s="299"/>
      <c r="AK198" s="299"/>
      <c r="AL198" s="299"/>
      <c r="AM198" s="299"/>
      <c r="AN198" s="299"/>
      <c r="AO198" s="299"/>
      <c r="AP198" s="299"/>
      <c r="AQ198" s="299"/>
      <c r="AR198" s="299"/>
      <c r="AS198" s="299"/>
      <c r="AT198" s="299"/>
      <c r="AU198" s="299"/>
      <c r="AV198" s="301"/>
      <c r="AW198" s="299"/>
      <c r="AX198" s="299"/>
      <c r="AY198" s="299"/>
      <c r="AZ198" s="299"/>
      <c r="BA198" s="299"/>
      <c r="BB198" s="299"/>
      <c r="BC198" s="299">
        <f>4*X198</f>
        <v>0</v>
      </c>
      <c r="BD198" s="299"/>
      <c r="BE198" s="299"/>
      <c r="BF198" s="299"/>
      <c r="BG198" s="299"/>
      <c r="BH198" s="299"/>
      <c r="BI198" s="299"/>
      <c r="BJ198" s="299"/>
      <c r="BK198" s="301"/>
      <c r="BL198" s="299"/>
      <c r="BM198" s="305"/>
      <c r="BN198" s="305"/>
      <c r="BO198" s="305"/>
      <c r="BP198" s="299">
        <f t="shared" ref="BP198:BP199" si="99">4*X198</f>
        <v>0</v>
      </c>
      <c r="BQ198" s="305"/>
      <c r="BR198" s="305"/>
      <c r="BS198" s="126"/>
      <c r="BT198" s="126"/>
    </row>
    <row r="199" ht="30.0" customHeight="1">
      <c r="A199" s="127"/>
      <c r="B199" s="273" t="s">
        <v>479</v>
      </c>
      <c r="C199" s="274" t="s">
        <v>471</v>
      </c>
      <c r="D199" s="306" t="s">
        <v>480</v>
      </c>
      <c r="E199" s="274"/>
      <c r="F199" s="277">
        <v>20.0</v>
      </c>
      <c r="G199" s="278">
        <v>199.5</v>
      </c>
      <c r="H199" s="279"/>
      <c r="I199" s="280"/>
      <c r="J199" s="304"/>
      <c r="K199" s="483"/>
      <c r="L199" s="283"/>
      <c r="M199" s="484"/>
      <c r="N199" s="285"/>
      <c r="O199" s="485"/>
      <c r="P199" s="486"/>
      <c r="Q199" s="487"/>
      <c r="R199" s="289"/>
      <c r="S199" s="290"/>
      <c r="T199" s="291"/>
      <c r="U199" s="488"/>
      <c r="V199" s="489"/>
      <c r="W199" s="380"/>
      <c r="X199" s="294">
        <f t="shared" si="94"/>
        <v>0</v>
      </c>
      <c r="Y199" s="294">
        <f t="shared" si="95"/>
        <v>0</v>
      </c>
      <c r="Z199" s="295">
        <f t="shared" si="96"/>
        <v>0</v>
      </c>
      <c r="AA199" s="249"/>
      <c r="AB199" s="381">
        <v>10.7</v>
      </c>
      <c r="AC199" s="297">
        <f t="shared" si="97"/>
        <v>0</v>
      </c>
      <c r="AD199" s="295">
        <f t="shared" si="98"/>
        <v>0</v>
      </c>
      <c r="AE199" s="298"/>
      <c r="AF199" s="299"/>
      <c r="AG199" s="299"/>
      <c r="AH199" s="299">
        <f>1*X199</f>
        <v>0</v>
      </c>
      <c r="AI199" s="299">
        <f>3*X199</f>
        <v>0</v>
      </c>
      <c r="AJ199" s="299">
        <f>4*X199</f>
        <v>0</v>
      </c>
      <c r="AK199" s="299">
        <f>2*X199</f>
        <v>0</v>
      </c>
      <c r="AL199" s="299">
        <f>5*X199</f>
        <v>0</v>
      </c>
      <c r="AM199" s="299">
        <f>5*X199</f>
        <v>0</v>
      </c>
      <c r="AN199" s="299"/>
      <c r="AO199" s="299"/>
      <c r="AP199" s="299"/>
      <c r="AQ199" s="299"/>
      <c r="AR199" s="299"/>
      <c r="AS199" s="299"/>
      <c r="AT199" s="299"/>
      <c r="AU199" s="299"/>
      <c r="AV199" s="301"/>
      <c r="AW199" s="299"/>
      <c r="AX199" s="299"/>
      <c r="AY199" s="299"/>
      <c r="AZ199" s="299"/>
      <c r="BA199" s="299">
        <f>2*X199</f>
        <v>0</v>
      </c>
      <c r="BB199" s="299"/>
      <c r="BC199" s="299"/>
      <c r="BD199" s="299"/>
      <c r="BE199" s="299">
        <f>14*X199</f>
        <v>0</v>
      </c>
      <c r="BF199" s="299"/>
      <c r="BG199" s="299"/>
      <c r="BH199" s="299"/>
      <c r="BI199" s="299"/>
      <c r="BJ199" s="299"/>
      <c r="BK199" s="301"/>
      <c r="BL199" s="299"/>
      <c r="BM199" s="299">
        <f>4*X199</f>
        <v>0</v>
      </c>
      <c r="BN199" s="299">
        <f>9*X199</f>
        <v>0</v>
      </c>
      <c r="BO199" s="299">
        <f>3*X199</f>
        <v>0</v>
      </c>
      <c r="BP199" s="299">
        <f t="shared" si="99"/>
        <v>0</v>
      </c>
      <c r="BQ199" s="305"/>
      <c r="BR199" s="305"/>
      <c r="BS199" s="126"/>
      <c r="BT199" s="126"/>
    </row>
    <row r="200" ht="30.0" customHeight="1">
      <c r="A200" s="127"/>
      <c r="B200" s="273" t="s">
        <v>481</v>
      </c>
      <c r="C200" s="274" t="s">
        <v>471</v>
      </c>
      <c r="D200" s="306" t="s">
        <v>482</v>
      </c>
      <c r="E200" s="274"/>
      <c r="F200" s="277">
        <v>16.0</v>
      </c>
      <c r="G200" s="278">
        <v>178.9</v>
      </c>
      <c r="H200" s="279"/>
      <c r="I200" s="280"/>
      <c r="J200" s="304"/>
      <c r="K200" s="483"/>
      <c r="L200" s="283"/>
      <c r="M200" s="484"/>
      <c r="N200" s="285"/>
      <c r="O200" s="485"/>
      <c r="P200" s="486"/>
      <c r="Q200" s="487"/>
      <c r="R200" s="289"/>
      <c r="S200" s="290"/>
      <c r="T200" s="291"/>
      <c r="U200" s="488"/>
      <c r="V200" s="489"/>
      <c r="W200" s="380"/>
      <c r="X200" s="294">
        <f t="shared" si="94"/>
        <v>0</v>
      </c>
      <c r="Y200" s="294">
        <f t="shared" si="95"/>
        <v>0</v>
      </c>
      <c r="Z200" s="295">
        <f t="shared" si="96"/>
        <v>0</v>
      </c>
      <c r="AA200" s="249"/>
      <c r="AB200" s="381">
        <v>10.0</v>
      </c>
      <c r="AC200" s="297">
        <f t="shared" si="97"/>
        <v>0</v>
      </c>
      <c r="AD200" s="295">
        <f t="shared" si="98"/>
        <v>0</v>
      </c>
      <c r="AE200" s="298"/>
      <c r="AF200" s="299"/>
      <c r="AG200" s="299"/>
      <c r="AH200" s="299">
        <f>3*X200</f>
        <v>0</v>
      </c>
      <c r="AI200" s="299">
        <f>13*X200</f>
        <v>0</v>
      </c>
      <c r="AJ200" s="299"/>
      <c r="AK200" s="299"/>
      <c r="AL200" s="299"/>
      <c r="AM200" s="299"/>
      <c r="AN200" s="299"/>
      <c r="AO200" s="299"/>
      <c r="AP200" s="299"/>
      <c r="AQ200" s="299"/>
      <c r="AR200" s="299"/>
      <c r="AS200" s="299"/>
      <c r="AT200" s="299"/>
      <c r="AU200" s="299"/>
      <c r="AV200" s="301"/>
      <c r="AW200" s="299"/>
      <c r="AX200" s="299"/>
      <c r="AY200" s="299"/>
      <c r="AZ200" s="299"/>
      <c r="BA200" s="299">
        <f>8*X200</f>
        <v>0</v>
      </c>
      <c r="BB200" s="299"/>
      <c r="BC200" s="299">
        <f>8*X200</f>
        <v>0</v>
      </c>
      <c r="BD200" s="299"/>
      <c r="BE200" s="299"/>
      <c r="BF200" s="299"/>
      <c r="BG200" s="299"/>
      <c r="BH200" s="299"/>
      <c r="BI200" s="299"/>
      <c r="BJ200" s="299"/>
      <c r="BK200" s="301"/>
      <c r="BL200" s="299"/>
      <c r="BM200" s="305"/>
      <c r="BN200" s="299">
        <f>4*X200</f>
        <v>0</v>
      </c>
      <c r="BO200" s="299">
        <f>7*X200</f>
        <v>0</v>
      </c>
      <c r="BP200" s="299">
        <f>5*X200</f>
        <v>0</v>
      </c>
      <c r="BQ200" s="305"/>
      <c r="BR200" s="305"/>
      <c r="BS200" s="126"/>
      <c r="BT200" s="126"/>
    </row>
    <row r="201" ht="30.0" customHeight="1">
      <c r="A201" s="127"/>
      <c r="B201" s="273" t="s">
        <v>483</v>
      </c>
      <c r="C201" s="274" t="s">
        <v>471</v>
      </c>
      <c r="D201" s="306" t="s">
        <v>484</v>
      </c>
      <c r="E201" s="274"/>
      <c r="F201" s="277">
        <v>20.0</v>
      </c>
      <c r="G201" s="278">
        <v>89.4</v>
      </c>
      <c r="H201" s="279"/>
      <c r="I201" s="280"/>
      <c r="J201" s="304"/>
      <c r="K201" s="483"/>
      <c r="L201" s="283"/>
      <c r="M201" s="484"/>
      <c r="N201" s="285"/>
      <c r="O201" s="485"/>
      <c r="P201" s="486"/>
      <c r="Q201" s="487"/>
      <c r="R201" s="289"/>
      <c r="S201" s="290"/>
      <c r="T201" s="291"/>
      <c r="U201" s="488"/>
      <c r="V201" s="489"/>
      <c r="W201" s="380"/>
      <c r="X201" s="294">
        <f t="shared" si="94"/>
        <v>0</v>
      </c>
      <c r="Y201" s="294">
        <f t="shared" si="95"/>
        <v>0</v>
      </c>
      <c r="Z201" s="295">
        <f t="shared" si="96"/>
        <v>0</v>
      </c>
      <c r="AA201" s="249"/>
      <c r="AB201" s="381">
        <v>3.5</v>
      </c>
      <c r="AC201" s="297">
        <f t="shared" si="97"/>
        <v>0</v>
      </c>
      <c r="AD201" s="295">
        <f t="shared" si="98"/>
        <v>0</v>
      </c>
      <c r="AE201" s="298"/>
      <c r="AF201" s="299"/>
      <c r="AG201" s="299">
        <f>14*X201</f>
        <v>0</v>
      </c>
      <c r="AH201" s="299">
        <f>6*X201</f>
        <v>0</v>
      </c>
      <c r="AI201" s="299"/>
      <c r="AJ201" s="299"/>
      <c r="AK201" s="299"/>
      <c r="AL201" s="299"/>
      <c r="AM201" s="299"/>
      <c r="AN201" s="299"/>
      <c r="AO201" s="299"/>
      <c r="AP201" s="299"/>
      <c r="AQ201" s="299"/>
      <c r="AR201" s="299"/>
      <c r="AS201" s="299"/>
      <c r="AT201" s="299"/>
      <c r="AU201" s="299"/>
      <c r="AV201" s="301"/>
      <c r="AW201" s="299"/>
      <c r="AX201" s="299"/>
      <c r="AY201" s="299">
        <f>5*X201</f>
        <v>0</v>
      </c>
      <c r="AZ201" s="299"/>
      <c r="BA201" s="299">
        <f>15*X201</f>
        <v>0</v>
      </c>
      <c r="BB201" s="299"/>
      <c r="BC201" s="299"/>
      <c r="BD201" s="299"/>
      <c r="BE201" s="299"/>
      <c r="BF201" s="299"/>
      <c r="BG201" s="299"/>
      <c r="BH201" s="299"/>
      <c r="BI201" s="299"/>
      <c r="BJ201" s="299"/>
      <c r="BK201" s="301"/>
      <c r="BL201" s="299"/>
      <c r="BM201" s="299">
        <f>20*X201</f>
        <v>0</v>
      </c>
      <c r="BN201" s="305"/>
      <c r="BO201" s="305"/>
      <c r="BP201" s="305"/>
      <c r="BQ201" s="305"/>
      <c r="BR201" s="305"/>
      <c r="BS201" s="126"/>
      <c r="BT201" s="126"/>
    </row>
    <row r="202" ht="30.0" customHeight="1">
      <c r="A202" s="127"/>
      <c r="B202" s="273" t="s">
        <v>485</v>
      </c>
      <c r="C202" s="274" t="s">
        <v>471</v>
      </c>
      <c r="D202" s="275" t="s">
        <v>486</v>
      </c>
      <c r="E202" s="276"/>
      <c r="F202" s="277">
        <v>16.0</v>
      </c>
      <c r="G202" s="278">
        <v>62.6</v>
      </c>
      <c r="H202" s="279"/>
      <c r="I202" s="280"/>
      <c r="J202" s="304"/>
      <c r="K202" s="483"/>
      <c r="L202" s="283"/>
      <c r="M202" s="484"/>
      <c r="N202" s="285"/>
      <c r="O202" s="485"/>
      <c r="P202" s="486"/>
      <c r="Q202" s="487"/>
      <c r="R202" s="289"/>
      <c r="S202" s="290"/>
      <c r="T202" s="291"/>
      <c r="U202" s="488"/>
      <c r="V202" s="489"/>
      <c r="W202" s="380"/>
      <c r="X202" s="294">
        <f t="shared" si="94"/>
        <v>0</v>
      </c>
      <c r="Y202" s="294">
        <f t="shared" si="95"/>
        <v>0</v>
      </c>
      <c r="Z202" s="295">
        <f t="shared" si="96"/>
        <v>0</v>
      </c>
      <c r="AA202" s="249"/>
      <c r="AB202" s="381">
        <v>1.8</v>
      </c>
      <c r="AC202" s="297">
        <f t="shared" si="97"/>
        <v>0</v>
      </c>
      <c r="AD202" s="295">
        <f t="shared" si="98"/>
        <v>0</v>
      </c>
      <c r="AE202" s="298"/>
      <c r="AF202" s="299"/>
      <c r="AG202" s="299"/>
      <c r="AH202" s="299">
        <f>25*X202</f>
        <v>0</v>
      </c>
      <c r="AI202" s="299">
        <f>1*X202</f>
        <v>0</v>
      </c>
      <c r="AJ202" s="299"/>
      <c r="AK202" s="299"/>
      <c r="AL202" s="299"/>
      <c r="AM202" s="299"/>
      <c r="AN202" s="299"/>
      <c r="AO202" s="299"/>
      <c r="AP202" s="299"/>
      <c r="AQ202" s="299"/>
      <c r="AR202" s="299"/>
      <c r="AS202" s="299"/>
      <c r="AT202" s="299"/>
      <c r="AU202" s="299"/>
      <c r="AV202" s="301"/>
      <c r="AW202" s="299"/>
      <c r="AX202" s="299"/>
      <c r="AY202" s="299"/>
      <c r="AZ202" s="299"/>
      <c r="BA202" s="299"/>
      <c r="BB202" s="299"/>
      <c r="BC202" s="299"/>
      <c r="BD202" s="299"/>
      <c r="BE202" s="299"/>
      <c r="BF202" s="299"/>
      <c r="BG202" s="299"/>
      <c r="BH202" s="299"/>
      <c r="BI202" s="299"/>
      <c r="BJ202" s="299"/>
      <c r="BK202" s="301"/>
      <c r="BL202" s="299"/>
      <c r="BM202" s="299">
        <f>16*X202</f>
        <v>0</v>
      </c>
      <c r="BN202" s="305"/>
      <c r="BO202" s="305"/>
      <c r="BP202" s="305"/>
      <c r="BQ202" s="305"/>
      <c r="BR202" s="305"/>
      <c r="BS202" s="126"/>
      <c r="BT202" s="126"/>
    </row>
    <row r="203" ht="30.0" customHeight="1">
      <c r="A203" s="127"/>
      <c r="B203" s="273" t="s">
        <v>487</v>
      </c>
      <c r="C203" s="274" t="s">
        <v>471</v>
      </c>
      <c r="D203" s="508" t="s">
        <v>488</v>
      </c>
      <c r="E203" s="274"/>
      <c r="F203" s="277">
        <f t="shared" ref="F203:G203" si="100">SUM(F195:F202)</f>
        <v>138</v>
      </c>
      <c r="G203" s="278">
        <f t="shared" si="100"/>
        <v>1045.6</v>
      </c>
      <c r="H203" s="279"/>
      <c r="I203" s="509"/>
      <c r="J203" s="510"/>
      <c r="K203" s="511"/>
      <c r="L203" s="512"/>
      <c r="M203" s="513"/>
      <c r="N203" s="514"/>
      <c r="O203" s="515"/>
      <c r="P203" s="516"/>
      <c r="Q203" s="517"/>
      <c r="R203" s="518"/>
      <c r="S203" s="519"/>
      <c r="T203" s="520"/>
      <c r="U203" s="521"/>
      <c r="V203" s="522"/>
      <c r="W203" s="380"/>
      <c r="X203" s="294">
        <f t="shared" si="94"/>
        <v>0</v>
      </c>
      <c r="Y203" s="294">
        <f t="shared" si="95"/>
        <v>0</v>
      </c>
      <c r="Z203" s="295">
        <f t="shared" si="96"/>
        <v>0</v>
      </c>
      <c r="AA203" s="271"/>
      <c r="AB203" s="381">
        <f>SUM(AB195:AB200)</f>
        <v>47.3</v>
      </c>
      <c r="AC203" s="297">
        <f t="shared" si="97"/>
        <v>0</v>
      </c>
      <c r="AD203" s="295">
        <f t="shared" si="98"/>
        <v>0</v>
      </c>
      <c r="AE203" s="298"/>
      <c r="AF203" s="299"/>
      <c r="AG203" s="299">
        <f>35*X203</f>
        <v>0</v>
      </c>
      <c r="AH203" s="299">
        <f>61*X203</f>
        <v>0</v>
      </c>
      <c r="AI203" s="299">
        <f>36*X203</f>
        <v>0</v>
      </c>
      <c r="AJ203" s="299">
        <f>4*X203</f>
        <v>0</v>
      </c>
      <c r="AK203" s="299">
        <f>2*X203</f>
        <v>0</v>
      </c>
      <c r="AL203" s="299">
        <f>5*X203</f>
        <v>0</v>
      </c>
      <c r="AM203" s="299">
        <f>5*X203</f>
        <v>0</v>
      </c>
      <c r="AN203" s="299"/>
      <c r="AO203" s="299"/>
      <c r="AP203" s="299"/>
      <c r="AQ203" s="299"/>
      <c r="AR203" s="299"/>
      <c r="AS203" s="299"/>
      <c r="AT203" s="299"/>
      <c r="AU203" s="299"/>
      <c r="AV203" s="301"/>
      <c r="AW203" s="299"/>
      <c r="AX203" s="299"/>
      <c r="AY203" s="299">
        <f>13*X203</f>
        <v>0</v>
      </c>
      <c r="AZ203" s="299"/>
      <c r="BA203" s="299">
        <f>66*X203</f>
        <v>0</v>
      </c>
      <c r="BB203" s="299"/>
      <c r="BC203" s="299">
        <f>25*X203</f>
        <v>0</v>
      </c>
      <c r="BD203" s="299"/>
      <c r="BE203" s="299">
        <f>14*X203</f>
        <v>0</v>
      </c>
      <c r="BF203" s="299"/>
      <c r="BG203" s="299"/>
      <c r="BH203" s="299"/>
      <c r="BI203" s="299"/>
      <c r="BJ203" s="299"/>
      <c r="BK203" s="301"/>
      <c r="BL203" s="299"/>
      <c r="BM203" s="299">
        <f>70*X203</f>
        <v>0</v>
      </c>
      <c r="BN203" s="299">
        <f>35*X203</f>
        <v>0</v>
      </c>
      <c r="BO203" s="299">
        <f>20*X203</f>
        <v>0</v>
      </c>
      <c r="BP203" s="299">
        <f>13*X203</f>
        <v>0</v>
      </c>
      <c r="BQ203" s="305"/>
      <c r="BR203" s="305"/>
      <c r="BS203" s="126"/>
      <c r="BT203" s="126"/>
    </row>
    <row r="204" ht="13.5" customHeight="1">
      <c r="A204" s="127"/>
      <c r="B204" s="184"/>
      <c r="C204" s="181"/>
      <c r="D204" s="500"/>
      <c r="E204" s="501"/>
      <c r="F204" s="352"/>
      <c r="G204" s="424"/>
      <c r="H204" s="502"/>
      <c r="I204" s="523"/>
      <c r="J204" s="523"/>
      <c r="K204" s="523"/>
      <c r="L204" s="523"/>
      <c r="M204" s="523"/>
      <c r="N204" s="523"/>
      <c r="O204" s="523"/>
      <c r="P204" s="524"/>
      <c r="Q204" s="523"/>
      <c r="R204" s="523"/>
      <c r="S204" s="523"/>
      <c r="T204" s="523"/>
      <c r="U204" s="523"/>
      <c r="V204" s="523"/>
      <c r="W204" s="380"/>
      <c r="X204" s="355"/>
      <c r="Y204" s="355"/>
      <c r="Z204" s="356"/>
      <c r="AA204" s="357"/>
      <c r="AB204" s="355"/>
      <c r="AC204" s="358"/>
      <c r="AD204" s="356"/>
      <c r="AE204" s="298"/>
      <c r="AF204" s="355"/>
      <c r="AG204" s="355"/>
      <c r="AH204" s="355"/>
      <c r="AI204" s="355"/>
      <c r="AJ204" s="355"/>
      <c r="AK204" s="355"/>
      <c r="AL204" s="355"/>
      <c r="AM204" s="355"/>
      <c r="AN204" s="355"/>
      <c r="AO204" s="355"/>
      <c r="AP204" s="355"/>
      <c r="AQ204" s="355"/>
      <c r="AR204" s="355"/>
      <c r="AS204" s="355"/>
      <c r="AT204" s="355"/>
      <c r="AU204" s="355"/>
      <c r="AV204" s="355"/>
      <c r="AW204" s="355"/>
      <c r="AX204" s="355"/>
      <c r="AY204" s="355"/>
      <c r="AZ204" s="355"/>
      <c r="BA204" s="355"/>
      <c r="BB204" s="355"/>
      <c r="BC204" s="355"/>
      <c r="BD204" s="355"/>
      <c r="BE204" s="355"/>
      <c r="BF204" s="355"/>
      <c r="BG204" s="355"/>
      <c r="BH204" s="355"/>
      <c r="BI204" s="355"/>
      <c r="BJ204" s="355"/>
      <c r="BK204" s="301"/>
      <c r="BL204" s="355"/>
      <c r="BM204" s="360"/>
      <c r="BN204" s="360"/>
      <c r="BO204" s="360"/>
      <c r="BP204" s="360"/>
      <c r="BQ204" s="360"/>
      <c r="BR204" s="360"/>
      <c r="BS204" s="126"/>
      <c r="BT204" s="126"/>
    </row>
    <row r="205" ht="39.0" customHeight="1">
      <c r="A205" s="127"/>
      <c r="B205" s="525" t="s">
        <v>489</v>
      </c>
      <c r="C205" s="526"/>
      <c r="D205" s="527" t="s">
        <v>490</v>
      </c>
      <c r="E205" s="528"/>
      <c r="F205" s="529"/>
      <c r="G205" s="530"/>
      <c r="H205" s="531"/>
      <c r="I205" s="531"/>
      <c r="J205" s="531"/>
      <c r="K205" s="531"/>
      <c r="L205" s="531"/>
      <c r="M205" s="531"/>
      <c r="N205" s="531"/>
      <c r="O205" s="531"/>
      <c r="P205" s="531"/>
      <c r="Q205" s="531"/>
      <c r="R205" s="531"/>
      <c r="S205" s="531"/>
      <c r="T205" s="531"/>
      <c r="U205" s="531"/>
      <c r="V205" s="532"/>
      <c r="W205" s="506"/>
      <c r="X205" s="531"/>
      <c r="Y205" s="531"/>
      <c r="Z205" s="533"/>
      <c r="AA205" s="333"/>
      <c r="AB205" s="531"/>
      <c r="AC205" s="531"/>
      <c r="AD205" s="533"/>
      <c r="AE205" s="235"/>
      <c r="AF205" s="368" t="s">
        <v>57</v>
      </c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2"/>
      <c r="AV205" s="158"/>
      <c r="AW205" s="369"/>
      <c r="AX205" s="370"/>
      <c r="AY205" s="371" t="s">
        <v>58</v>
      </c>
      <c r="AZ205" s="372"/>
      <c r="BA205" s="372"/>
      <c r="BB205" s="372"/>
      <c r="BC205" s="372"/>
      <c r="BD205" s="372"/>
      <c r="BE205" s="372"/>
      <c r="BF205" s="372"/>
      <c r="BG205" s="372"/>
      <c r="BH205" s="372"/>
      <c r="BI205" s="372"/>
      <c r="BJ205" s="373"/>
      <c r="BK205" s="158"/>
      <c r="BL205" s="368" t="s">
        <v>59</v>
      </c>
      <c r="BM205" s="31"/>
      <c r="BN205" s="31"/>
      <c r="BO205" s="31"/>
      <c r="BP205" s="31"/>
      <c r="BQ205" s="31"/>
      <c r="BR205" s="32"/>
      <c r="BS205" s="126"/>
      <c r="BT205" s="126"/>
    </row>
    <row r="206" ht="13.5" customHeight="1">
      <c r="A206" s="127"/>
      <c r="B206" s="209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40"/>
      <c r="W206" s="380"/>
      <c r="X206" s="502"/>
      <c r="Y206" s="502"/>
      <c r="Z206" s="194"/>
      <c r="AA206" s="502"/>
      <c r="AB206" s="502"/>
      <c r="AC206" s="502"/>
      <c r="AD206" s="194"/>
      <c r="AE206" s="235"/>
      <c r="AF206" s="232" t="s">
        <v>68</v>
      </c>
      <c r="AG206" s="232" t="s">
        <v>69</v>
      </c>
      <c r="AH206" s="232" t="s">
        <v>70</v>
      </c>
      <c r="AI206" s="232" t="s">
        <v>71</v>
      </c>
      <c r="AJ206" s="232" t="s">
        <v>72</v>
      </c>
      <c r="AK206" s="232" t="s">
        <v>73</v>
      </c>
      <c r="AL206" s="232" t="s">
        <v>74</v>
      </c>
      <c r="AM206" s="232" t="s">
        <v>75</v>
      </c>
      <c r="AN206" s="232" t="s">
        <v>76</v>
      </c>
      <c r="AO206" s="232" t="s">
        <v>77</v>
      </c>
      <c r="AP206" s="232" t="s">
        <v>29</v>
      </c>
      <c r="AQ206" s="232" t="s">
        <v>78</v>
      </c>
      <c r="AR206" s="232" t="s">
        <v>79</v>
      </c>
      <c r="AS206" s="232" t="s">
        <v>33</v>
      </c>
      <c r="AT206" s="232" t="s">
        <v>35</v>
      </c>
      <c r="AU206" s="236" t="s">
        <v>36</v>
      </c>
      <c r="AV206" s="158"/>
      <c r="AW206" s="237" t="s">
        <v>80</v>
      </c>
      <c r="AX206" s="237" t="s">
        <v>81</v>
      </c>
      <c r="AY206" s="237" t="s">
        <v>80</v>
      </c>
      <c r="AZ206" s="237" t="s">
        <v>81</v>
      </c>
      <c r="BA206" s="237" t="s">
        <v>80</v>
      </c>
      <c r="BB206" s="237" t="s">
        <v>81</v>
      </c>
      <c r="BC206" s="237" t="s">
        <v>80</v>
      </c>
      <c r="BD206" s="237" t="s">
        <v>81</v>
      </c>
      <c r="BE206" s="237" t="s">
        <v>80</v>
      </c>
      <c r="BF206" s="237" t="s">
        <v>81</v>
      </c>
      <c r="BG206" s="237" t="s">
        <v>80</v>
      </c>
      <c r="BH206" s="237" t="s">
        <v>81</v>
      </c>
      <c r="BI206" s="237" t="s">
        <v>80</v>
      </c>
      <c r="BJ206" s="238" t="s">
        <v>81</v>
      </c>
      <c r="BK206" s="158"/>
      <c r="BL206" s="239" t="s">
        <v>82</v>
      </c>
      <c r="BM206" s="239" t="s">
        <v>83</v>
      </c>
      <c r="BN206" s="239" t="s">
        <v>84</v>
      </c>
      <c r="BO206" s="239" t="s">
        <v>85</v>
      </c>
      <c r="BP206" s="239" t="s">
        <v>86</v>
      </c>
      <c r="BQ206" s="239" t="s">
        <v>87</v>
      </c>
      <c r="BR206" s="240" t="s">
        <v>88</v>
      </c>
      <c r="BS206" s="126"/>
      <c r="BT206" s="126"/>
    </row>
    <row r="207" ht="45.75" customHeight="1">
      <c r="A207" s="127"/>
      <c r="B207" s="48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49"/>
      <c r="W207" s="380"/>
      <c r="X207" s="232" t="s">
        <v>62</v>
      </c>
      <c r="Y207" s="232" t="s">
        <v>63</v>
      </c>
      <c r="Z207" s="233" t="s">
        <v>64</v>
      </c>
      <c r="AA207" s="234"/>
      <c r="AB207" s="232" t="s">
        <v>65</v>
      </c>
      <c r="AC207" s="232" t="s">
        <v>66</v>
      </c>
      <c r="AD207" s="233" t="s">
        <v>67</v>
      </c>
      <c r="AE207" s="235"/>
      <c r="AF207" s="248"/>
      <c r="AG207" s="248"/>
      <c r="AH207" s="248"/>
      <c r="AI207" s="248"/>
      <c r="AJ207" s="248"/>
      <c r="AK207" s="248"/>
      <c r="AL207" s="248"/>
      <c r="AM207" s="248"/>
      <c r="AN207" s="248"/>
      <c r="AO207" s="248"/>
      <c r="AP207" s="248"/>
      <c r="AQ207" s="248"/>
      <c r="AR207" s="248"/>
      <c r="AS207" s="248"/>
      <c r="AT207" s="248"/>
      <c r="AU207" s="47"/>
      <c r="AV207" s="158"/>
      <c r="AW207" s="250"/>
      <c r="AX207" s="251"/>
      <c r="AY207" s="250"/>
      <c r="AZ207" s="251"/>
      <c r="BA207" s="250"/>
      <c r="BB207" s="251"/>
      <c r="BC207" s="250"/>
      <c r="BD207" s="251"/>
      <c r="BE207" s="250"/>
      <c r="BF207" s="251"/>
      <c r="BG207" s="250"/>
      <c r="BH207" s="251"/>
      <c r="BI207" s="250"/>
      <c r="BJ207" s="252"/>
      <c r="BK207" s="158"/>
      <c r="BL207" s="248"/>
      <c r="BM207" s="248"/>
      <c r="BN207" s="248"/>
      <c r="BO207" s="248"/>
      <c r="BP207" s="248"/>
      <c r="BQ207" s="248"/>
      <c r="BR207" s="47"/>
      <c r="BS207" s="126"/>
      <c r="BT207" s="126"/>
    </row>
    <row r="208" ht="73.5" customHeight="1">
      <c r="A208" s="127"/>
      <c r="B208" s="525"/>
      <c r="C208" s="534" t="s">
        <v>90</v>
      </c>
      <c r="D208" s="535"/>
      <c r="E208" s="536" t="s">
        <v>91</v>
      </c>
      <c r="F208" s="536" t="s">
        <v>92</v>
      </c>
      <c r="G208" s="537" t="s">
        <v>93</v>
      </c>
      <c r="H208" s="257" t="s">
        <v>94</v>
      </c>
      <c r="I208" s="258" t="s">
        <v>95</v>
      </c>
      <c r="J208" s="259" t="s">
        <v>96</v>
      </c>
      <c r="K208" s="478" t="s">
        <v>396</v>
      </c>
      <c r="L208" s="261" t="s">
        <v>98</v>
      </c>
      <c r="M208" s="479" t="s">
        <v>397</v>
      </c>
      <c r="N208" s="263" t="s">
        <v>398</v>
      </c>
      <c r="O208" s="414" t="s">
        <v>399</v>
      </c>
      <c r="P208" s="266" t="s">
        <v>103</v>
      </c>
      <c r="Q208" s="480" t="s">
        <v>400</v>
      </c>
      <c r="R208" s="267" t="s">
        <v>401</v>
      </c>
      <c r="S208" s="268" t="s">
        <v>402</v>
      </c>
      <c r="T208" s="269" t="s">
        <v>106</v>
      </c>
      <c r="U208" s="481" t="s">
        <v>403</v>
      </c>
      <c r="V208" s="482" t="s">
        <v>404</v>
      </c>
      <c r="W208" s="380"/>
      <c r="X208" s="250"/>
      <c r="Y208" s="250"/>
      <c r="Z208" s="50"/>
      <c r="AA208" s="249"/>
      <c r="AB208" s="250"/>
      <c r="AC208" s="250"/>
      <c r="AD208" s="50"/>
      <c r="AE208" s="235"/>
      <c r="AF208" s="250"/>
      <c r="AG208" s="250"/>
      <c r="AH208" s="250"/>
      <c r="AI208" s="250"/>
      <c r="AJ208" s="250"/>
      <c r="AK208" s="250"/>
      <c r="AL208" s="250"/>
      <c r="AM208" s="250"/>
      <c r="AN208" s="250"/>
      <c r="AO208" s="250"/>
      <c r="AP208" s="250"/>
      <c r="AQ208" s="250"/>
      <c r="AR208" s="250"/>
      <c r="AS208" s="250"/>
      <c r="AT208" s="250"/>
      <c r="AU208" s="50"/>
      <c r="AV208" s="158"/>
      <c r="AW208" s="272" t="s">
        <v>109</v>
      </c>
      <c r="AX208" s="32"/>
      <c r="AY208" s="272" t="s">
        <v>68</v>
      </c>
      <c r="AZ208" s="32"/>
      <c r="BA208" s="272" t="s">
        <v>69</v>
      </c>
      <c r="BB208" s="32"/>
      <c r="BC208" s="272" t="s">
        <v>70</v>
      </c>
      <c r="BD208" s="32"/>
      <c r="BE208" s="272" t="s">
        <v>71</v>
      </c>
      <c r="BF208" s="32"/>
      <c r="BG208" s="272" t="s">
        <v>72</v>
      </c>
      <c r="BH208" s="32"/>
      <c r="BI208" s="272" t="s">
        <v>73</v>
      </c>
      <c r="BJ208" s="32"/>
      <c r="BK208" s="158"/>
      <c r="BL208" s="250"/>
      <c r="BM208" s="250"/>
      <c r="BN208" s="250"/>
      <c r="BO208" s="250"/>
      <c r="BP208" s="250"/>
      <c r="BQ208" s="250"/>
      <c r="BR208" s="50"/>
      <c r="BS208" s="126"/>
      <c r="BT208" s="126"/>
    </row>
    <row r="209" ht="30.0" customHeight="1">
      <c r="A209" s="127"/>
      <c r="B209" s="274" t="s">
        <v>491</v>
      </c>
      <c r="C209" s="274" t="s">
        <v>492</v>
      </c>
      <c r="D209" s="306" t="s">
        <v>493</v>
      </c>
      <c r="E209" s="428"/>
      <c r="F209" s="277">
        <v>15.0</v>
      </c>
      <c r="G209" s="278">
        <v>114.6</v>
      </c>
      <c r="H209" s="279"/>
      <c r="I209" s="416"/>
      <c r="J209" s="417"/>
      <c r="K209" s="418"/>
      <c r="L209" s="419"/>
      <c r="M209" s="492"/>
      <c r="N209" s="63"/>
      <c r="O209" s="493"/>
      <c r="P209" s="494"/>
      <c r="Q209" s="495"/>
      <c r="R209" s="420"/>
      <c r="S209" s="421"/>
      <c r="T209" s="422"/>
      <c r="U209" s="496"/>
      <c r="V209" s="497"/>
      <c r="W209" s="380"/>
      <c r="X209" s="294">
        <f t="shared" ref="X209:X212" si="101">H209+I209+J209+K209+L209+M209+N209+O209+P209+Q209+R209+S209+T209+U209+V209</f>
        <v>0</v>
      </c>
      <c r="Y209" s="294">
        <f t="shared" ref="Y209:Y212" si="102">X209*F209</f>
        <v>0</v>
      </c>
      <c r="Z209" s="295">
        <f t="shared" ref="Z209:Z212" si="103">G209*X209</f>
        <v>0</v>
      </c>
      <c r="AA209" s="249"/>
      <c r="AB209" s="381">
        <v>6.3</v>
      </c>
      <c r="AC209" s="297">
        <f t="shared" ref="AC209:AC212" si="104">AB209*X209</f>
        <v>0</v>
      </c>
      <c r="AD209" s="295">
        <f t="shared" ref="AD209:AD212" si="105">AF209*0.26+AG209*0.32+AH209*0.36+AI209*0.42+AJ209*0.5+AK209*0.52+AL209*0.62+AM209*0.68+AN209*0.85+AO209*0.85+AQ209*0.13+AS209*0.154+AU209*0.208+AY209*0.04+AZ209*0.04+BA209*0.06+BB209*0.09+BC209*0.07+BD209*0.11+BE209*0.08+BF209*0.19+BG209*0.09+BH209*0.22+BI209*0.1+BJ209*0.18</f>
        <v>0</v>
      </c>
      <c r="AE209" s="298"/>
      <c r="AF209" s="299"/>
      <c r="AG209" s="299"/>
      <c r="AH209" s="299"/>
      <c r="AI209" s="299"/>
      <c r="AJ209" s="299"/>
      <c r="AK209" s="299"/>
      <c r="AL209" s="299"/>
      <c r="AM209" s="299"/>
      <c r="AN209" s="299"/>
      <c r="AO209" s="299"/>
      <c r="AP209" s="299"/>
      <c r="AQ209" s="299"/>
      <c r="AR209" s="299"/>
      <c r="AS209" s="299"/>
      <c r="AT209" s="299"/>
      <c r="AU209" s="299"/>
      <c r="AV209" s="301"/>
      <c r="AW209" s="299"/>
      <c r="AX209" s="299"/>
      <c r="AY209" s="299"/>
      <c r="AZ209" s="299"/>
      <c r="BA209" s="299"/>
      <c r="BB209" s="299"/>
      <c r="BC209" s="299">
        <f>60*X209</f>
        <v>0</v>
      </c>
      <c r="BD209" s="299"/>
      <c r="BE209" s="299"/>
      <c r="BF209" s="299"/>
      <c r="BG209" s="299"/>
      <c r="BH209" s="299"/>
      <c r="BI209" s="299"/>
      <c r="BJ209" s="299"/>
      <c r="BK209" s="301"/>
      <c r="BL209" s="299"/>
      <c r="BM209" s="305"/>
      <c r="BN209" s="299">
        <f>15*X209</f>
        <v>0</v>
      </c>
      <c r="BO209" s="305"/>
      <c r="BP209" s="305"/>
      <c r="BQ209" s="305"/>
      <c r="BR209" s="305"/>
      <c r="BS209" s="126"/>
      <c r="BT209" s="126"/>
    </row>
    <row r="210" ht="30.0" customHeight="1">
      <c r="A210" s="127"/>
      <c r="B210" s="273" t="s">
        <v>494</v>
      </c>
      <c r="C210" s="274" t="s">
        <v>492</v>
      </c>
      <c r="D210" s="306" t="s">
        <v>495</v>
      </c>
      <c r="E210" s="428"/>
      <c r="F210" s="277">
        <v>5.0</v>
      </c>
      <c r="G210" s="278">
        <v>47.4</v>
      </c>
      <c r="H210" s="279"/>
      <c r="I210" s="416"/>
      <c r="J210" s="417"/>
      <c r="K210" s="418"/>
      <c r="L210" s="419"/>
      <c r="M210" s="492"/>
      <c r="N210" s="63"/>
      <c r="O210" s="493"/>
      <c r="P210" s="494"/>
      <c r="Q210" s="495"/>
      <c r="R210" s="420"/>
      <c r="S210" s="421"/>
      <c r="T210" s="422"/>
      <c r="U210" s="496"/>
      <c r="V210" s="497"/>
      <c r="W210" s="380"/>
      <c r="X210" s="294">
        <f t="shared" si="101"/>
        <v>0</v>
      </c>
      <c r="Y210" s="294">
        <f t="shared" si="102"/>
        <v>0</v>
      </c>
      <c r="Z210" s="295">
        <f t="shared" si="103"/>
        <v>0</v>
      </c>
      <c r="AA210" s="249"/>
      <c r="AB210" s="381">
        <v>2.6</v>
      </c>
      <c r="AC210" s="297">
        <f t="shared" si="104"/>
        <v>0</v>
      </c>
      <c r="AD210" s="295">
        <f t="shared" si="105"/>
        <v>0</v>
      </c>
      <c r="AE210" s="298"/>
      <c r="AF210" s="299"/>
      <c r="AG210" s="299"/>
      <c r="AH210" s="299"/>
      <c r="AI210" s="299"/>
      <c r="AJ210" s="299"/>
      <c r="AK210" s="299"/>
      <c r="AL210" s="299"/>
      <c r="AM210" s="299"/>
      <c r="AN210" s="299"/>
      <c r="AO210" s="299"/>
      <c r="AP210" s="299"/>
      <c r="AQ210" s="299"/>
      <c r="AR210" s="299"/>
      <c r="AS210" s="299"/>
      <c r="AT210" s="299"/>
      <c r="AU210" s="299"/>
      <c r="AV210" s="301"/>
      <c r="AW210" s="299"/>
      <c r="AX210" s="299"/>
      <c r="AY210" s="299"/>
      <c r="AZ210" s="299"/>
      <c r="BA210" s="299"/>
      <c r="BB210" s="299">
        <f>9*X210</f>
        <v>0</v>
      </c>
      <c r="BC210" s="299"/>
      <c r="BD210" s="299">
        <f>11*X210</f>
        <v>0</v>
      </c>
      <c r="BE210" s="299"/>
      <c r="BF210" s="299"/>
      <c r="BG210" s="299"/>
      <c r="BH210" s="299"/>
      <c r="BI210" s="299"/>
      <c r="BJ210" s="299"/>
      <c r="BK210" s="301"/>
      <c r="BL210" s="299"/>
      <c r="BM210" s="305"/>
      <c r="BN210" s="305"/>
      <c r="BO210" s="299">
        <f>5*X210</f>
        <v>0</v>
      </c>
      <c r="BP210" s="305"/>
      <c r="BQ210" s="305"/>
      <c r="BR210" s="305"/>
      <c r="BS210" s="126"/>
      <c r="BT210" s="126"/>
    </row>
    <row r="211" ht="30.0" customHeight="1">
      <c r="A211" s="127"/>
      <c r="B211" s="273" t="s">
        <v>496</v>
      </c>
      <c r="C211" s="274" t="s">
        <v>492</v>
      </c>
      <c r="D211" s="306" t="s">
        <v>497</v>
      </c>
      <c r="E211" s="428"/>
      <c r="F211" s="277">
        <v>16.0</v>
      </c>
      <c r="G211" s="278">
        <v>77.6</v>
      </c>
      <c r="H211" s="279"/>
      <c r="I211" s="416"/>
      <c r="J211" s="417"/>
      <c r="K211" s="418"/>
      <c r="L211" s="419"/>
      <c r="M211" s="492"/>
      <c r="N211" s="63"/>
      <c r="O211" s="493"/>
      <c r="P211" s="494"/>
      <c r="Q211" s="495"/>
      <c r="R211" s="420"/>
      <c r="S211" s="421"/>
      <c r="T211" s="422"/>
      <c r="U211" s="496"/>
      <c r="V211" s="497"/>
      <c r="W211" s="380"/>
      <c r="X211" s="294">
        <f t="shared" si="101"/>
        <v>0</v>
      </c>
      <c r="Y211" s="294">
        <f t="shared" si="102"/>
        <v>0</v>
      </c>
      <c r="Z211" s="295">
        <f t="shared" si="103"/>
        <v>0</v>
      </c>
      <c r="AA211" s="249"/>
      <c r="AB211" s="381">
        <v>4.7</v>
      </c>
      <c r="AC211" s="297">
        <f t="shared" si="104"/>
        <v>0</v>
      </c>
      <c r="AD211" s="295">
        <f t="shared" si="105"/>
        <v>0</v>
      </c>
      <c r="AE211" s="298"/>
      <c r="AF211" s="299"/>
      <c r="AG211" s="299"/>
      <c r="AH211" s="299"/>
      <c r="AI211" s="299"/>
      <c r="AJ211" s="299"/>
      <c r="AK211" s="299"/>
      <c r="AL211" s="299"/>
      <c r="AM211" s="299"/>
      <c r="AN211" s="299"/>
      <c r="AO211" s="299"/>
      <c r="AP211" s="299"/>
      <c r="AQ211" s="299"/>
      <c r="AR211" s="299"/>
      <c r="AS211" s="299"/>
      <c r="AT211" s="299"/>
      <c r="AU211" s="299"/>
      <c r="AV211" s="301"/>
      <c r="AW211" s="299"/>
      <c r="AX211" s="299"/>
      <c r="AY211" s="299"/>
      <c r="AZ211" s="299"/>
      <c r="BA211" s="299"/>
      <c r="BB211" s="299">
        <f>30*X211</f>
        <v>0</v>
      </c>
      <c r="BC211" s="299"/>
      <c r="BD211" s="299"/>
      <c r="BE211" s="299"/>
      <c r="BF211" s="299"/>
      <c r="BG211" s="299"/>
      <c r="BH211" s="299"/>
      <c r="BI211" s="299"/>
      <c r="BJ211" s="299"/>
      <c r="BK211" s="301"/>
      <c r="BL211" s="299"/>
      <c r="BM211" s="305"/>
      <c r="BN211" s="299">
        <f>16*X211</f>
        <v>0</v>
      </c>
      <c r="BO211" s="305"/>
      <c r="BP211" s="305"/>
      <c r="BQ211" s="305"/>
      <c r="BR211" s="305"/>
      <c r="BS211" s="126"/>
      <c r="BT211" s="126"/>
    </row>
    <row r="212" ht="30.0" customHeight="1">
      <c r="A212" s="127"/>
      <c r="B212" s="273" t="s">
        <v>498</v>
      </c>
      <c r="C212" s="274" t="s">
        <v>492</v>
      </c>
      <c r="D212" s="508" t="s">
        <v>499</v>
      </c>
      <c r="E212" s="428"/>
      <c r="F212" s="277">
        <f t="shared" ref="F212:G212" si="106">SUM(F209:F211)</f>
        <v>36</v>
      </c>
      <c r="G212" s="278">
        <f t="shared" si="106"/>
        <v>239.6</v>
      </c>
      <c r="H212" s="279"/>
      <c r="I212" s="538"/>
      <c r="J212" s="539"/>
      <c r="K212" s="540"/>
      <c r="L212" s="541"/>
      <c r="M212" s="542"/>
      <c r="N212" s="543"/>
      <c r="O212" s="544"/>
      <c r="P212" s="545"/>
      <c r="Q212" s="546"/>
      <c r="R212" s="547"/>
      <c r="S212" s="548"/>
      <c r="T212" s="549"/>
      <c r="U212" s="550"/>
      <c r="V212" s="551"/>
      <c r="W212" s="380"/>
      <c r="X212" s="294">
        <f t="shared" si="101"/>
        <v>0</v>
      </c>
      <c r="Y212" s="294">
        <f t="shared" si="102"/>
        <v>0</v>
      </c>
      <c r="Z212" s="295">
        <f t="shared" si="103"/>
        <v>0</v>
      </c>
      <c r="AA212" s="271"/>
      <c r="AB212" s="381">
        <f>SUM(AB209:AB210)</f>
        <v>8.9</v>
      </c>
      <c r="AC212" s="297">
        <f t="shared" si="104"/>
        <v>0</v>
      </c>
      <c r="AD212" s="295">
        <f t="shared" si="105"/>
        <v>0</v>
      </c>
      <c r="AE212" s="298"/>
      <c r="AF212" s="299"/>
      <c r="AG212" s="299"/>
      <c r="AH212" s="299"/>
      <c r="AI212" s="299"/>
      <c r="AJ212" s="299"/>
      <c r="AK212" s="299"/>
      <c r="AL212" s="299"/>
      <c r="AM212" s="299"/>
      <c r="AN212" s="299"/>
      <c r="AO212" s="299"/>
      <c r="AP212" s="299"/>
      <c r="AQ212" s="299"/>
      <c r="AR212" s="299"/>
      <c r="AS212" s="299"/>
      <c r="AT212" s="299"/>
      <c r="AU212" s="299"/>
      <c r="AV212" s="301"/>
      <c r="AW212" s="299"/>
      <c r="AX212" s="299"/>
      <c r="AY212" s="299"/>
      <c r="AZ212" s="299"/>
      <c r="BA212" s="299"/>
      <c r="BB212" s="299">
        <f>39*X212</f>
        <v>0</v>
      </c>
      <c r="BC212" s="299">
        <f>60*X212</f>
        <v>0</v>
      </c>
      <c r="BD212" s="299">
        <f>11*X212</f>
        <v>0</v>
      </c>
      <c r="BE212" s="299"/>
      <c r="BF212" s="299"/>
      <c r="BG212" s="299"/>
      <c r="BH212" s="299"/>
      <c r="BI212" s="299"/>
      <c r="BJ212" s="299"/>
      <c r="BK212" s="301"/>
      <c r="BL212" s="299"/>
      <c r="BM212" s="305"/>
      <c r="BN212" s="299">
        <f>31*X212</f>
        <v>0</v>
      </c>
      <c r="BO212" s="299">
        <f>5*X212</f>
        <v>0</v>
      </c>
      <c r="BP212" s="305"/>
      <c r="BQ212" s="305"/>
      <c r="BR212" s="305"/>
      <c r="BS212" s="126"/>
      <c r="BT212" s="126"/>
    </row>
    <row r="213" ht="13.5" customHeight="1">
      <c r="A213" s="127"/>
      <c r="B213" s="184"/>
      <c r="C213" s="181"/>
      <c r="D213" s="500"/>
      <c r="E213" s="501"/>
      <c r="F213" s="352"/>
      <c r="G213" s="424"/>
      <c r="H213" s="502"/>
      <c r="I213" s="523"/>
      <c r="J213" s="523"/>
      <c r="K213" s="523"/>
      <c r="L213" s="523"/>
      <c r="M213" s="523"/>
      <c r="N213" s="523"/>
      <c r="O213" s="523"/>
      <c r="P213" s="524"/>
      <c r="Q213" s="523"/>
      <c r="R213" s="523"/>
      <c r="S213" s="523"/>
      <c r="T213" s="523"/>
      <c r="U213" s="523"/>
      <c r="V213" s="523"/>
      <c r="W213" s="380"/>
      <c r="X213" s="355"/>
      <c r="Y213" s="355"/>
      <c r="Z213" s="356"/>
      <c r="AA213" s="357"/>
      <c r="AB213" s="355"/>
      <c r="AC213" s="358"/>
      <c r="AD213" s="356"/>
      <c r="AE213" s="298"/>
      <c r="AF213" s="355"/>
      <c r="AG213" s="355"/>
      <c r="AH213" s="355"/>
      <c r="AI213" s="355"/>
      <c r="AJ213" s="355"/>
      <c r="AK213" s="355"/>
      <c r="AL213" s="355"/>
      <c r="AM213" s="355"/>
      <c r="AN213" s="355"/>
      <c r="AO213" s="355"/>
      <c r="AP213" s="355"/>
      <c r="AQ213" s="355"/>
      <c r="AR213" s="355"/>
      <c r="AS213" s="355"/>
      <c r="AT213" s="355"/>
      <c r="AU213" s="355"/>
      <c r="AV213" s="355"/>
      <c r="AW213" s="355"/>
      <c r="AX213" s="355"/>
      <c r="AY213" s="355"/>
      <c r="AZ213" s="355"/>
      <c r="BA213" s="355"/>
      <c r="BB213" s="355"/>
      <c r="BC213" s="355"/>
      <c r="BD213" s="355"/>
      <c r="BE213" s="355"/>
      <c r="BF213" s="355"/>
      <c r="BG213" s="355"/>
      <c r="BH213" s="355"/>
      <c r="BI213" s="355"/>
      <c r="BJ213" s="355"/>
      <c r="BK213" s="301"/>
      <c r="BL213" s="355"/>
      <c r="BM213" s="360"/>
      <c r="BN213" s="360"/>
      <c r="BO213" s="360"/>
      <c r="BP213" s="360"/>
      <c r="BQ213" s="360"/>
      <c r="BR213" s="360"/>
      <c r="BS213" s="126"/>
      <c r="BT213" s="126"/>
    </row>
    <row r="214" ht="46.5" customHeight="1">
      <c r="A214" s="127"/>
      <c r="B214" s="552" t="s">
        <v>500</v>
      </c>
      <c r="C214" s="362"/>
      <c r="D214" s="504" t="s">
        <v>501</v>
      </c>
      <c r="E214" s="505"/>
      <c r="F214" s="365"/>
      <c r="G214" s="366"/>
      <c r="H214" s="365"/>
      <c r="I214" s="365"/>
      <c r="J214" s="365"/>
      <c r="K214" s="365"/>
      <c r="L214" s="365"/>
      <c r="M214" s="365"/>
      <c r="N214" s="365"/>
      <c r="O214" s="365"/>
      <c r="P214" s="365"/>
      <c r="Q214" s="365"/>
      <c r="R214" s="365"/>
      <c r="S214" s="365"/>
      <c r="T214" s="365"/>
      <c r="U214" s="365"/>
      <c r="V214" s="367"/>
      <c r="W214" s="506"/>
      <c r="X214" s="365"/>
      <c r="Y214" s="365"/>
      <c r="Z214" s="366"/>
      <c r="AA214" s="426"/>
      <c r="AB214" s="365"/>
      <c r="AC214" s="365"/>
      <c r="AD214" s="366"/>
      <c r="AE214" s="214"/>
      <c r="AF214" s="368" t="s">
        <v>57</v>
      </c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2"/>
      <c r="AV214" s="158"/>
      <c r="AW214" s="369"/>
      <c r="AX214" s="370"/>
      <c r="AY214" s="371" t="s">
        <v>58</v>
      </c>
      <c r="AZ214" s="372"/>
      <c r="BA214" s="372"/>
      <c r="BB214" s="372"/>
      <c r="BC214" s="372"/>
      <c r="BD214" s="372"/>
      <c r="BE214" s="372"/>
      <c r="BF214" s="372"/>
      <c r="BG214" s="372"/>
      <c r="BH214" s="372"/>
      <c r="BI214" s="372"/>
      <c r="BJ214" s="373"/>
      <c r="BK214" s="158"/>
      <c r="BL214" s="368" t="s">
        <v>59</v>
      </c>
      <c r="BM214" s="31"/>
      <c r="BN214" s="31"/>
      <c r="BO214" s="31"/>
      <c r="BP214" s="31"/>
      <c r="BQ214" s="31"/>
      <c r="BR214" s="32"/>
      <c r="BS214" s="126"/>
      <c r="BT214" s="126"/>
    </row>
    <row r="215" ht="13.5" customHeight="1">
      <c r="A215" s="127"/>
      <c r="B215" s="209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40"/>
      <c r="W215" s="380"/>
      <c r="X215" s="502"/>
      <c r="Y215" s="502"/>
      <c r="Z215" s="194"/>
      <c r="AA215" s="502"/>
      <c r="AB215" s="502"/>
      <c r="AC215" s="502"/>
      <c r="AD215" s="194"/>
      <c r="AE215" s="235"/>
      <c r="AF215" s="232" t="s">
        <v>68</v>
      </c>
      <c r="AG215" s="232" t="s">
        <v>69</v>
      </c>
      <c r="AH215" s="232" t="s">
        <v>70</v>
      </c>
      <c r="AI215" s="232" t="s">
        <v>71</v>
      </c>
      <c r="AJ215" s="232" t="s">
        <v>72</v>
      </c>
      <c r="AK215" s="232" t="s">
        <v>73</v>
      </c>
      <c r="AL215" s="232" t="s">
        <v>74</v>
      </c>
      <c r="AM215" s="232" t="s">
        <v>75</v>
      </c>
      <c r="AN215" s="232" t="s">
        <v>76</v>
      </c>
      <c r="AO215" s="232" t="s">
        <v>77</v>
      </c>
      <c r="AP215" s="232" t="s">
        <v>29</v>
      </c>
      <c r="AQ215" s="232" t="s">
        <v>78</v>
      </c>
      <c r="AR215" s="232" t="s">
        <v>79</v>
      </c>
      <c r="AS215" s="232" t="s">
        <v>33</v>
      </c>
      <c r="AT215" s="232" t="s">
        <v>35</v>
      </c>
      <c r="AU215" s="236" t="s">
        <v>36</v>
      </c>
      <c r="AV215" s="158"/>
      <c r="AW215" s="237" t="s">
        <v>80</v>
      </c>
      <c r="AX215" s="237" t="s">
        <v>81</v>
      </c>
      <c r="AY215" s="237" t="s">
        <v>80</v>
      </c>
      <c r="AZ215" s="237" t="s">
        <v>81</v>
      </c>
      <c r="BA215" s="237" t="s">
        <v>80</v>
      </c>
      <c r="BB215" s="237" t="s">
        <v>81</v>
      </c>
      <c r="BC215" s="237" t="s">
        <v>80</v>
      </c>
      <c r="BD215" s="237" t="s">
        <v>81</v>
      </c>
      <c r="BE215" s="237" t="s">
        <v>80</v>
      </c>
      <c r="BF215" s="237" t="s">
        <v>81</v>
      </c>
      <c r="BG215" s="237" t="s">
        <v>80</v>
      </c>
      <c r="BH215" s="237" t="s">
        <v>81</v>
      </c>
      <c r="BI215" s="237" t="s">
        <v>80</v>
      </c>
      <c r="BJ215" s="238" t="s">
        <v>81</v>
      </c>
      <c r="BK215" s="158"/>
      <c r="BL215" s="239" t="s">
        <v>82</v>
      </c>
      <c r="BM215" s="239" t="s">
        <v>83</v>
      </c>
      <c r="BN215" s="239" t="s">
        <v>84</v>
      </c>
      <c r="BO215" s="239" t="s">
        <v>85</v>
      </c>
      <c r="BP215" s="239" t="s">
        <v>86</v>
      </c>
      <c r="BQ215" s="239" t="s">
        <v>87</v>
      </c>
      <c r="BR215" s="240" t="s">
        <v>88</v>
      </c>
      <c r="BS215" s="126"/>
      <c r="BT215" s="126"/>
    </row>
    <row r="216" ht="45.75" customHeight="1">
      <c r="A216" s="127"/>
      <c r="B216" s="48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49"/>
      <c r="W216" s="380"/>
      <c r="X216" s="232" t="s">
        <v>62</v>
      </c>
      <c r="Y216" s="232" t="s">
        <v>63</v>
      </c>
      <c r="Z216" s="233" t="s">
        <v>64</v>
      </c>
      <c r="AA216" s="234"/>
      <c r="AB216" s="232" t="s">
        <v>65</v>
      </c>
      <c r="AC216" s="232" t="s">
        <v>66</v>
      </c>
      <c r="AD216" s="233" t="s">
        <v>67</v>
      </c>
      <c r="AE216" s="235"/>
      <c r="AF216" s="248"/>
      <c r="AG216" s="248"/>
      <c r="AH216" s="248"/>
      <c r="AI216" s="248"/>
      <c r="AJ216" s="248"/>
      <c r="AK216" s="248"/>
      <c r="AL216" s="248"/>
      <c r="AM216" s="248"/>
      <c r="AN216" s="248"/>
      <c r="AO216" s="248"/>
      <c r="AP216" s="248"/>
      <c r="AQ216" s="248"/>
      <c r="AR216" s="248"/>
      <c r="AS216" s="248"/>
      <c r="AT216" s="248"/>
      <c r="AU216" s="47"/>
      <c r="AV216" s="158"/>
      <c r="AW216" s="250"/>
      <c r="AX216" s="251"/>
      <c r="AY216" s="250"/>
      <c r="AZ216" s="251"/>
      <c r="BA216" s="250"/>
      <c r="BB216" s="251"/>
      <c r="BC216" s="250"/>
      <c r="BD216" s="251"/>
      <c r="BE216" s="250"/>
      <c r="BF216" s="251"/>
      <c r="BG216" s="250"/>
      <c r="BH216" s="251"/>
      <c r="BI216" s="250"/>
      <c r="BJ216" s="252"/>
      <c r="BK216" s="158"/>
      <c r="BL216" s="248"/>
      <c r="BM216" s="248"/>
      <c r="BN216" s="248"/>
      <c r="BO216" s="248"/>
      <c r="BP216" s="248"/>
      <c r="BQ216" s="248"/>
      <c r="BR216" s="47"/>
      <c r="BS216" s="126"/>
      <c r="BT216" s="126"/>
    </row>
    <row r="217" ht="73.5" customHeight="1">
      <c r="A217" s="127"/>
      <c r="B217" s="411"/>
      <c r="C217" s="412" t="s">
        <v>90</v>
      </c>
      <c r="D217" s="231"/>
      <c r="E217" s="414" t="s">
        <v>91</v>
      </c>
      <c r="F217" s="414" t="s">
        <v>92</v>
      </c>
      <c r="G217" s="415" t="s">
        <v>93</v>
      </c>
      <c r="H217" s="257" t="s">
        <v>94</v>
      </c>
      <c r="I217" s="258" t="s">
        <v>95</v>
      </c>
      <c r="J217" s="259" t="s">
        <v>96</v>
      </c>
      <c r="K217" s="478" t="s">
        <v>396</v>
      </c>
      <c r="L217" s="261" t="s">
        <v>98</v>
      </c>
      <c r="M217" s="479" t="s">
        <v>397</v>
      </c>
      <c r="N217" s="263" t="s">
        <v>398</v>
      </c>
      <c r="O217" s="414" t="s">
        <v>399</v>
      </c>
      <c r="P217" s="266" t="s">
        <v>103</v>
      </c>
      <c r="Q217" s="480" t="s">
        <v>400</v>
      </c>
      <c r="R217" s="267" t="s">
        <v>401</v>
      </c>
      <c r="S217" s="268" t="s">
        <v>402</v>
      </c>
      <c r="T217" s="269" t="s">
        <v>106</v>
      </c>
      <c r="U217" s="481" t="s">
        <v>403</v>
      </c>
      <c r="V217" s="482" t="s">
        <v>404</v>
      </c>
      <c r="W217" s="380"/>
      <c r="X217" s="250"/>
      <c r="Y217" s="250"/>
      <c r="Z217" s="50"/>
      <c r="AA217" s="249"/>
      <c r="AB217" s="250"/>
      <c r="AC217" s="250"/>
      <c r="AD217" s="50"/>
      <c r="AE217" s="235"/>
      <c r="AF217" s="250"/>
      <c r="AG217" s="250"/>
      <c r="AH217" s="250"/>
      <c r="AI217" s="250"/>
      <c r="AJ217" s="250"/>
      <c r="AK217" s="250"/>
      <c r="AL217" s="250"/>
      <c r="AM217" s="250"/>
      <c r="AN217" s="250"/>
      <c r="AO217" s="250"/>
      <c r="AP217" s="250"/>
      <c r="AQ217" s="250"/>
      <c r="AR217" s="250"/>
      <c r="AS217" s="250"/>
      <c r="AT217" s="250"/>
      <c r="AU217" s="50"/>
      <c r="AV217" s="158"/>
      <c r="AW217" s="272" t="s">
        <v>109</v>
      </c>
      <c r="AX217" s="32"/>
      <c r="AY217" s="272" t="s">
        <v>68</v>
      </c>
      <c r="AZ217" s="32"/>
      <c r="BA217" s="272" t="s">
        <v>69</v>
      </c>
      <c r="BB217" s="32"/>
      <c r="BC217" s="272" t="s">
        <v>70</v>
      </c>
      <c r="BD217" s="32"/>
      <c r="BE217" s="272" t="s">
        <v>71</v>
      </c>
      <c r="BF217" s="32"/>
      <c r="BG217" s="272" t="s">
        <v>72</v>
      </c>
      <c r="BH217" s="32"/>
      <c r="BI217" s="272" t="s">
        <v>73</v>
      </c>
      <c r="BJ217" s="32"/>
      <c r="BK217" s="158"/>
      <c r="BL217" s="250"/>
      <c r="BM217" s="250"/>
      <c r="BN217" s="250"/>
      <c r="BO217" s="250"/>
      <c r="BP217" s="250"/>
      <c r="BQ217" s="250"/>
      <c r="BR217" s="50"/>
      <c r="BS217" s="126"/>
      <c r="BT217" s="126"/>
    </row>
    <row r="218" ht="30.0" customHeight="1">
      <c r="A218" s="127"/>
      <c r="B218" s="274" t="s">
        <v>502</v>
      </c>
      <c r="C218" s="274" t="s">
        <v>503</v>
      </c>
      <c r="D218" s="306" t="s">
        <v>504</v>
      </c>
      <c r="E218" s="263" t="s">
        <v>505</v>
      </c>
      <c r="F218" s="277">
        <v>10.0</v>
      </c>
      <c r="G218" s="278">
        <v>157.9</v>
      </c>
      <c r="H218" s="279"/>
      <c r="I218" s="416"/>
      <c r="J218" s="417"/>
      <c r="K218" s="418"/>
      <c r="L218" s="419"/>
      <c r="M218" s="492"/>
      <c r="N218" s="63"/>
      <c r="O218" s="493"/>
      <c r="P218" s="494"/>
      <c r="Q218" s="495"/>
      <c r="R218" s="420"/>
      <c r="S218" s="421"/>
      <c r="T218" s="422"/>
      <c r="U218" s="496"/>
      <c r="V218" s="497"/>
      <c r="W218" s="380"/>
      <c r="X218" s="294">
        <f t="shared" ref="X218:X222" si="107">H218+I218+J218+K218+L218+M218+N218+O218+P218+Q218+R218+S218+T218+U218+V218</f>
        <v>0</v>
      </c>
      <c r="Y218" s="294">
        <f t="shared" ref="Y218:Y222" si="108">X218*F218</f>
        <v>0</v>
      </c>
      <c r="Z218" s="295">
        <f t="shared" ref="Z218:Z222" si="109">G218*X218</f>
        <v>0</v>
      </c>
      <c r="AA218" s="249"/>
      <c r="AB218" s="381">
        <v>9.7</v>
      </c>
      <c r="AC218" s="297">
        <f t="shared" ref="AC218:AC222" si="110">AB218*X218</f>
        <v>0</v>
      </c>
      <c r="AD218" s="295">
        <f t="shared" ref="AD218:AD222" si="111">AF218*0.26+AG218*0.32+AH218*0.36+AI218*0.42+AJ218*0.5+AK218*0.52+AL218*0.62+AM218*0.68+AN218*0.85+AO218*0.85+AQ218*0.13+AS218*0.154+AU218*0.208+AY218*0.04+AZ218*0.04+BA218*0.06+BB218*0.09+BC218*0.07+BD218*0.11+BE218*0.08+BF218*0.19+BG218*0.09+BH218*0.22+BI218*0.1+BJ218*0.18</f>
        <v>0</v>
      </c>
      <c r="AE218" s="298"/>
      <c r="AF218" s="299"/>
      <c r="AG218" s="299"/>
      <c r="AH218" s="299"/>
      <c r="AI218" s="299"/>
      <c r="AJ218" s="299">
        <f>5*X218</f>
        <v>0</v>
      </c>
      <c r="AK218" s="299">
        <f>2*X218</f>
        <v>0</v>
      </c>
      <c r="AL218" s="299">
        <f>3*X218</f>
        <v>0</v>
      </c>
      <c r="AM218" s="299"/>
      <c r="AN218" s="299"/>
      <c r="AO218" s="299"/>
      <c r="AP218" s="299"/>
      <c r="AQ218" s="299"/>
      <c r="AR218" s="299"/>
      <c r="AS218" s="299"/>
      <c r="AT218" s="299"/>
      <c r="AU218" s="299"/>
      <c r="AV218" s="301"/>
      <c r="AW218" s="299"/>
      <c r="AX218" s="299"/>
      <c r="AY218" s="299"/>
      <c r="AZ218" s="299">
        <f>2*X218</f>
        <v>0</v>
      </c>
      <c r="BA218" s="299"/>
      <c r="BB218" s="299">
        <f>5*X218</f>
        <v>0</v>
      </c>
      <c r="BC218" s="299"/>
      <c r="BD218" s="299">
        <f>3*X218</f>
        <v>0</v>
      </c>
      <c r="BE218" s="299"/>
      <c r="BF218" s="299"/>
      <c r="BG218" s="299"/>
      <c r="BH218" s="299"/>
      <c r="BI218" s="299"/>
      <c r="BJ218" s="299"/>
      <c r="BK218" s="301"/>
      <c r="BL218" s="299"/>
      <c r="BM218" s="305"/>
      <c r="BN218" s="305"/>
      <c r="BO218" s="299">
        <f t="shared" ref="BO218:BO219" si="112">10*X218</f>
        <v>0</v>
      </c>
      <c r="BP218" s="305"/>
      <c r="BQ218" s="305"/>
      <c r="BR218" s="305"/>
      <c r="BS218" s="126"/>
      <c r="BT218" s="126"/>
    </row>
    <row r="219" ht="30.0" customHeight="1">
      <c r="A219" s="127"/>
      <c r="B219" s="274" t="s">
        <v>506</v>
      </c>
      <c r="C219" s="274" t="s">
        <v>503</v>
      </c>
      <c r="D219" s="306" t="s">
        <v>507</v>
      </c>
      <c r="E219" s="263" t="s">
        <v>508</v>
      </c>
      <c r="F219" s="277">
        <v>10.0</v>
      </c>
      <c r="G219" s="278">
        <v>144.2</v>
      </c>
      <c r="H219" s="279"/>
      <c r="I219" s="416"/>
      <c r="J219" s="417"/>
      <c r="K219" s="418"/>
      <c r="L219" s="419"/>
      <c r="M219" s="492"/>
      <c r="N219" s="63"/>
      <c r="O219" s="493"/>
      <c r="P219" s="553"/>
      <c r="Q219" s="495"/>
      <c r="R219" s="420"/>
      <c r="S219" s="421"/>
      <c r="T219" s="422"/>
      <c r="U219" s="496"/>
      <c r="V219" s="497"/>
      <c r="W219" s="380"/>
      <c r="X219" s="294">
        <f t="shared" si="107"/>
        <v>0</v>
      </c>
      <c r="Y219" s="294">
        <f t="shared" si="108"/>
        <v>0</v>
      </c>
      <c r="Z219" s="295">
        <f t="shared" si="109"/>
        <v>0</v>
      </c>
      <c r="AA219" s="249"/>
      <c r="AB219" s="381">
        <v>9.0</v>
      </c>
      <c r="AC219" s="297">
        <f t="shared" si="110"/>
        <v>0</v>
      </c>
      <c r="AD219" s="295">
        <f t="shared" si="111"/>
        <v>0</v>
      </c>
      <c r="AE219" s="298"/>
      <c r="AF219" s="299"/>
      <c r="AG219" s="299"/>
      <c r="AH219" s="299"/>
      <c r="AI219" s="299"/>
      <c r="AJ219" s="299">
        <f>3*X219</f>
        <v>0</v>
      </c>
      <c r="AK219" s="299">
        <f>1*X219</f>
        <v>0</v>
      </c>
      <c r="AL219" s="299">
        <f>4*X219</f>
        <v>0</v>
      </c>
      <c r="AM219" s="299">
        <f>2*X219</f>
        <v>0</v>
      </c>
      <c r="AN219" s="299"/>
      <c r="AO219" s="299"/>
      <c r="AP219" s="299"/>
      <c r="AQ219" s="299"/>
      <c r="AR219" s="299"/>
      <c r="AS219" s="299"/>
      <c r="AT219" s="299"/>
      <c r="AU219" s="299"/>
      <c r="AV219" s="301"/>
      <c r="AW219" s="299"/>
      <c r="AX219" s="299"/>
      <c r="AY219" s="299"/>
      <c r="AZ219" s="299"/>
      <c r="BA219" s="299"/>
      <c r="BB219" s="299">
        <f>3*X219</f>
        <v>0</v>
      </c>
      <c r="BC219" s="299"/>
      <c r="BD219" s="299">
        <f t="shared" ref="BD219:BD220" si="113">6*X219</f>
        <v>0</v>
      </c>
      <c r="BE219" s="299"/>
      <c r="BF219" s="299">
        <f>1*X219</f>
        <v>0</v>
      </c>
      <c r="BG219" s="299"/>
      <c r="BH219" s="299"/>
      <c r="BI219" s="299"/>
      <c r="BJ219" s="299"/>
      <c r="BK219" s="301"/>
      <c r="BL219" s="299"/>
      <c r="BM219" s="305"/>
      <c r="BN219" s="305"/>
      <c r="BO219" s="299">
        <f t="shared" si="112"/>
        <v>0</v>
      </c>
      <c r="BP219" s="305"/>
      <c r="BQ219" s="305"/>
      <c r="BR219" s="305"/>
      <c r="BS219" s="126"/>
      <c r="BT219" s="126"/>
    </row>
    <row r="220" ht="30.0" customHeight="1">
      <c r="A220" s="127"/>
      <c r="B220" s="274" t="s">
        <v>509</v>
      </c>
      <c r="C220" s="274" t="s">
        <v>366</v>
      </c>
      <c r="D220" s="306" t="s">
        <v>510</v>
      </c>
      <c r="E220" s="383" t="s">
        <v>292</v>
      </c>
      <c r="F220" s="277">
        <v>26.0</v>
      </c>
      <c r="G220" s="278">
        <v>332.0</v>
      </c>
      <c r="H220" s="279"/>
      <c r="I220" s="416"/>
      <c r="J220" s="417"/>
      <c r="K220" s="418"/>
      <c r="L220" s="419"/>
      <c r="M220" s="492"/>
      <c r="N220" s="63"/>
      <c r="O220" s="493"/>
      <c r="P220" s="554"/>
      <c r="Q220" s="495"/>
      <c r="R220" s="420"/>
      <c r="S220" s="421"/>
      <c r="T220" s="422"/>
      <c r="U220" s="496"/>
      <c r="V220" s="497"/>
      <c r="W220" s="380"/>
      <c r="X220" s="294">
        <f t="shared" si="107"/>
        <v>0</v>
      </c>
      <c r="Y220" s="294">
        <f t="shared" si="108"/>
        <v>0</v>
      </c>
      <c r="Z220" s="295">
        <f t="shared" si="109"/>
        <v>0</v>
      </c>
      <c r="AA220" s="249"/>
      <c r="AB220" s="381">
        <v>17.8</v>
      </c>
      <c r="AC220" s="297">
        <f t="shared" si="110"/>
        <v>0</v>
      </c>
      <c r="AD220" s="295">
        <f t="shared" si="111"/>
        <v>0</v>
      </c>
      <c r="AE220" s="298"/>
      <c r="AF220" s="299"/>
      <c r="AG220" s="299"/>
      <c r="AH220" s="299"/>
      <c r="AI220" s="299">
        <f>8*X220</f>
        <v>0</v>
      </c>
      <c r="AJ220" s="299">
        <f>12*X220</f>
        <v>0</v>
      </c>
      <c r="AK220" s="299">
        <f>6*X220</f>
        <v>0</v>
      </c>
      <c r="AL220" s="299"/>
      <c r="AM220" s="299"/>
      <c r="AN220" s="299"/>
      <c r="AO220" s="299"/>
      <c r="AP220" s="299"/>
      <c r="AQ220" s="299"/>
      <c r="AR220" s="299"/>
      <c r="AS220" s="299"/>
      <c r="AT220" s="299"/>
      <c r="AU220" s="299"/>
      <c r="AV220" s="301"/>
      <c r="AW220" s="299"/>
      <c r="AX220" s="299"/>
      <c r="AY220" s="299"/>
      <c r="AZ220" s="299">
        <f>2*X220</f>
        <v>0</v>
      </c>
      <c r="BA220" s="299"/>
      <c r="BB220" s="299">
        <f>17*X220</f>
        <v>0</v>
      </c>
      <c r="BC220" s="299"/>
      <c r="BD220" s="299">
        <f t="shared" si="113"/>
        <v>0</v>
      </c>
      <c r="BE220" s="299"/>
      <c r="BF220" s="299"/>
      <c r="BG220" s="299"/>
      <c r="BH220" s="299">
        <f>1*X220</f>
        <v>0</v>
      </c>
      <c r="BI220" s="299"/>
      <c r="BJ220" s="299"/>
      <c r="BK220" s="301"/>
      <c r="BL220" s="299"/>
      <c r="BM220" s="305"/>
      <c r="BN220" s="305"/>
      <c r="BO220" s="299">
        <f>26*X220</f>
        <v>0</v>
      </c>
      <c r="BP220" s="305"/>
      <c r="BQ220" s="305"/>
      <c r="BR220" s="305"/>
      <c r="BS220" s="126"/>
      <c r="BT220" s="126"/>
    </row>
    <row r="221" ht="30.0" customHeight="1">
      <c r="A221" s="127"/>
      <c r="B221" s="274" t="s">
        <v>511</v>
      </c>
      <c r="C221" s="274" t="s">
        <v>369</v>
      </c>
      <c r="D221" s="306" t="s">
        <v>512</v>
      </c>
      <c r="E221" s="383" t="s">
        <v>292</v>
      </c>
      <c r="F221" s="277">
        <v>10.0</v>
      </c>
      <c r="G221" s="278">
        <v>112.4</v>
      </c>
      <c r="H221" s="279"/>
      <c r="I221" s="416"/>
      <c r="J221" s="417"/>
      <c r="K221" s="418"/>
      <c r="L221" s="419"/>
      <c r="M221" s="492"/>
      <c r="N221" s="63"/>
      <c r="O221" s="493"/>
      <c r="P221" s="555"/>
      <c r="Q221" s="495"/>
      <c r="R221" s="420"/>
      <c r="S221" s="421"/>
      <c r="T221" s="422"/>
      <c r="U221" s="496"/>
      <c r="V221" s="497"/>
      <c r="W221" s="380"/>
      <c r="X221" s="294">
        <f t="shared" si="107"/>
        <v>0</v>
      </c>
      <c r="Y221" s="294">
        <f t="shared" si="108"/>
        <v>0</v>
      </c>
      <c r="Z221" s="295">
        <f t="shared" si="109"/>
        <v>0</v>
      </c>
      <c r="AA221" s="249"/>
      <c r="AB221" s="381">
        <v>9.7</v>
      </c>
      <c r="AC221" s="297">
        <f t="shared" si="110"/>
        <v>0</v>
      </c>
      <c r="AD221" s="295">
        <f t="shared" si="111"/>
        <v>0</v>
      </c>
      <c r="AE221" s="298"/>
      <c r="AF221" s="299"/>
      <c r="AG221" s="299"/>
      <c r="AH221" s="299"/>
      <c r="AI221" s="299">
        <f>1*X221</f>
        <v>0</v>
      </c>
      <c r="AJ221" s="299">
        <f>7*X221</f>
        <v>0</v>
      </c>
      <c r="AK221" s="299"/>
      <c r="AL221" s="299">
        <f>2*X221</f>
        <v>0</v>
      </c>
      <c r="AM221" s="299"/>
      <c r="AN221" s="299"/>
      <c r="AO221" s="299"/>
      <c r="AP221" s="299"/>
      <c r="AQ221" s="299"/>
      <c r="AR221" s="299"/>
      <c r="AS221" s="299"/>
      <c r="AT221" s="299"/>
      <c r="AU221" s="299"/>
      <c r="AV221" s="301"/>
      <c r="AW221" s="299"/>
      <c r="AX221" s="299"/>
      <c r="AY221" s="299"/>
      <c r="AZ221" s="299"/>
      <c r="BA221" s="299"/>
      <c r="BB221" s="299">
        <f>5*X221</f>
        <v>0</v>
      </c>
      <c r="BC221" s="299"/>
      <c r="BD221" s="299">
        <f>5*X221</f>
        <v>0</v>
      </c>
      <c r="BE221" s="299"/>
      <c r="BF221" s="299"/>
      <c r="BG221" s="299"/>
      <c r="BH221" s="299"/>
      <c r="BI221" s="299"/>
      <c r="BJ221" s="299"/>
      <c r="BK221" s="301"/>
      <c r="BL221" s="299"/>
      <c r="BM221" s="305"/>
      <c r="BN221" s="305"/>
      <c r="BO221" s="299">
        <f>10*X221</f>
        <v>0</v>
      </c>
      <c r="BP221" s="305"/>
      <c r="BQ221" s="305"/>
      <c r="BR221" s="305"/>
      <c r="BS221" s="126"/>
      <c r="BT221" s="126"/>
    </row>
    <row r="222" ht="27.75" customHeight="1">
      <c r="A222" s="127"/>
      <c r="B222" s="274" t="s">
        <v>513</v>
      </c>
      <c r="C222" s="274" t="s">
        <v>514</v>
      </c>
      <c r="D222" s="508" t="s">
        <v>515</v>
      </c>
      <c r="E222" s="274"/>
      <c r="F222" s="277">
        <f t="shared" ref="F222:G222" si="114">SUM(F218:F221)</f>
        <v>56</v>
      </c>
      <c r="G222" s="278">
        <f t="shared" si="114"/>
        <v>746.5</v>
      </c>
      <c r="H222" s="279"/>
      <c r="I222" s="416"/>
      <c r="J222" s="417"/>
      <c r="K222" s="418"/>
      <c r="L222" s="419"/>
      <c r="M222" s="492"/>
      <c r="N222" s="63"/>
      <c r="O222" s="493"/>
      <c r="P222" s="554"/>
      <c r="Q222" s="495"/>
      <c r="R222" s="420"/>
      <c r="S222" s="421"/>
      <c r="T222" s="422"/>
      <c r="U222" s="496"/>
      <c r="V222" s="497"/>
      <c r="W222" s="380"/>
      <c r="X222" s="294">
        <f t="shared" si="107"/>
        <v>0</v>
      </c>
      <c r="Y222" s="294">
        <f t="shared" si="108"/>
        <v>0</v>
      </c>
      <c r="Z222" s="295">
        <f t="shared" si="109"/>
        <v>0</v>
      </c>
      <c r="AA222" s="271"/>
      <c r="AB222" s="381">
        <f>SUM(AB218:AB221)</f>
        <v>46.2</v>
      </c>
      <c r="AC222" s="297">
        <f t="shared" si="110"/>
        <v>0</v>
      </c>
      <c r="AD222" s="295">
        <f t="shared" si="111"/>
        <v>0</v>
      </c>
      <c r="AE222" s="298"/>
      <c r="AF222" s="299"/>
      <c r="AG222" s="299"/>
      <c r="AH222" s="299"/>
      <c r="AI222" s="299"/>
      <c r="AJ222" s="299">
        <f>8*X222</f>
        <v>0</v>
      </c>
      <c r="AK222" s="299">
        <f>3*X222</f>
        <v>0</v>
      </c>
      <c r="AL222" s="299">
        <f>7*X222</f>
        <v>0</v>
      </c>
      <c r="AM222" s="299">
        <f>2*X222</f>
        <v>0</v>
      </c>
      <c r="AN222" s="299"/>
      <c r="AO222" s="299"/>
      <c r="AP222" s="299"/>
      <c r="AQ222" s="299"/>
      <c r="AR222" s="299"/>
      <c r="AS222" s="299"/>
      <c r="AT222" s="299"/>
      <c r="AU222" s="299"/>
      <c r="AV222" s="301"/>
      <c r="AW222" s="299"/>
      <c r="AX222" s="299"/>
      <c r="AY222" s="299"/>
      <c r="AZ222" s="299">
        <f>2*X222</f>
        <v>0</v>
      </c>
      <c r="BA222" s="299"/>
      <c r="BB222" s="299">
        <f>8*X222</f>
        <v>0</v>
      </c>
      <c r="BC222" s="299"/>
      <c r="BD222" s="299">
        <f>9*X222</f>
        <v>0</v>
      </c>
      <c r="BE222" s="299"/>
      <c r="BF222" s="299">
        <f>1*X222</f>
        <v>0</v>
      </c>
      <c r="BG222" s="299"/>
      <c r="BH222" s="299"/>
      <c r="BI222" s="299"/>
      <c r="BJ222" s="299"/>
      <c r="BK222" s="301"/>
      <c r="BL222" s="299"/>
      <c r="BM222" s="305"/>
      <c r="BN222" s="299"/>
      <c r="BO222" s="299">
        <f>56*X222</f>
        <v>0</v>
      </c>
      <c r="BP222" s="305"/>
      <c r="BQ222" s="305"/>
      <c r="BR222" s="305"/>
      <c r="BS222" s="126"/>
      <c r="BT222" s="126"/>
    </row>
    <row r="223" ht="13.5" customHeight="1">
      <c r="A223" s="127"/>
      <c r="B223" s="181"/>
      <c r="C223" s="181"/>
      <c r="D223" s="500"/>
      <c r="E223" s="501"/>
      <c r="F223" s="352"/>
      <c r="G223" s="424"/>
      <c r="H223" s="502"/>
      <c r="I223" s="502"/>
      <c r="J223" s="502"/>
      <c r="K223" s="502"/>
      <c r="L223" s="502"/>
      <c r="M223" s="502"/>
      <c r="N223" s="502"/>
      <c r="O223" s="502"/>
      <c r="P223" s="524"/>
      <c r="Q223" s="502"/>
      <c r="R223" s="502"/>
      <c r="S223" s="502"/>
      <c r="T223" s="502"/>
      <c r="U223" s="502"/>
      <c r="V223" s="502"/>
      <c r="W223" s="380"/>
      <c r="X223" s="355"/>
      <c r="Y223" s="355"/>
      <c r="Z223" s="356"/>
      <c r="AA223" s="357"/>
      <c r="AB223" s="556"/>
      <c r="AC223" s="358"/>
      <c r="AD223" s="356"/>
      <c r="AE223" s="298"/>
      <c r="AF223" s="355"/>
      <c r="AG223" s="355"/>
      <c r="AH223" s="355"/>
      <c r="AI223" s="355"/>
      <c r="AJ223" s="355"/>
      <c r="AK223" s="355"/>
      <c r="AL223" s="355"/>
      <c r="AM223" s="355"/>
      <c r="AN223" s="355"/>
      <c r="AO223" s="355"/>
      <c r="AP223" s="355"/>
      <c r="AQ223" s="355"/>
      <c r="AR223" s="355"/>
      <c r="AS223" s="355"/>
      <c r="AT223" s="355"/>
      <c r="AU223" s="355"/>
      <c r="AV223" s="355"/>
      <c r="AW223" s="355"/>
      <c r="AX223" s="355"/>
      <c r="AY223" s="355"/>
      <c r="AZ223" s="355"/>
      <c r="BA223" s="355"/>
      <c r="BB223" s="355"/>
      <c r="BC223" s="355"/>
      <c r="BD223" s="355"/>
      <c r="BE223" s="355"/>
      <c r="BF223" s="355"/>
      <c r="BG223" s="355"/>
      <c r="BH223" s="355"/>
      <c r="BI223" s="355"/>
      <c r="BJ223" s="355"/>
      <c r="BK223" s="301"/>
      <c r="BL223" s="355"/>
      <c r="BM223" s="360"/>
      <c r="BN223" s="360"/>
      <c r="BO223" s="360"/>
      <c r="BP223" s="360"/>
      <c r="BQ223" s="360"/>
      <c r="BR223" s="360"/>
      <c r="BS223" s="126"/>
      <c r="BT223" s="126"/>
    </row>
    <row r="224" ht="46.5" customHeight="1">
      <c r="A224" s="127"/>
      <c r="B224" s="361" t="s">
        <v>516</v>
      </c>
      <c r="C224" s="362"/>
      <c r="D224" s="557" t="s">
        <v>517</v>
      </c>
      <c r="E224" s="528"/>
      <c r="F224" s="558"/>
      <c r="G224" s="366"/>
      <c r="H224" s="365"/>
      <c r="I224" s="365"/>
      <c r="J224" s="365"/>
      <c r="K224" s="365"/>
      <c r="L224" s="365"/>
      <c r="M224" s="365"/>
      <c r="N224" s="365"/>
      <c r="O224" s="365"/>
      <c r="P224" s="365"/>
      <c r="Q224" s="365"/>
      <c r="R224" s="365"/>
      <c r="S224" s="365"/>
      <c r="T224" s="365"/>
      <c r="U224" s="365"/>
      <c r="V224" s="367"/>
      <c r="W224" s="506"/>
      <c r="X224" s="365"/>
      <c r="Y224" s="365"/>
      <c r="Z224" s="366"/>
      <c r="AA224" s="426"/>
      <c r="AB224" s="365"/>
      <c r="AC224" s="365"/>
      <c r="AD224" s="366"/>
      <c r="AE224" s="214"/>
      <c r="AF224" s="368" t="s">
        <v>57</v>
      </c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2"/>
      <c r="AV224" s="158"/>
      <c r="AW224" s="369"/>
      <c r="AX224" s="370"/>
      <c r="AY224" s="371" t="s">
        <v>58</v>
      </c>
      <c r="AZ224" s="372"/>
      <c r="BA224" s="372"/>
      <c r="BB224" s="372"/>
      <c r="BC224" s="372"/>
      <c r="BD224" s="372"/>
      <c r="BE224" s="372"/>
      <c r="BF224" s="372"/>
      <c r="BG224" s="372"/>
      <c r="BH224" s="372"/>
      <c r="BI224" s="372"/>
      <c r="BJ224" s="373"/>
      <c r="BK224" s="158"/>
      <c r="BL224" s="368" t="s">
        <v>59</v>
      </c>
      <c r="BM224" s="31"/>
      <c r="BN224" s="31"/>
      <c r="BO224" s="31"/>
      <c r="BP224" s="31"/>
      <c r="BQ224" s="31"/>
      <c r="BR224" s="32"/>
      <c r="BS224" s="126"/>
      <c r="BT224" s="126"/>
    </row>
    <row r="225" ht="13.5" customHeight="1">
      <c r="A225" s="127"/>
      <c r="B225" s="209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40"/>
      <c r="W225" s="380"/>
      <c r="X225" s="502"/>
      <c r="Y225" s="502"/>
      <c r="Z225" s="194"/>
      <c r="AA225" s="502"/>
      <c r="AB225" s="502"/>
      <c r="AC225" s="502"/>
      <c r="AD225" s="194"/>
      <c r="AE225" s="235"/>
      <c r="AF225" s="232" t="s">
        <v>68</v>
      </c>
      <c r="AG225" s="232" t="s">
        <v>69</v>
      </c>
      <c r="AH225" s="232" t="s">
        <v>70</v>
      </c>
      <c r="AI225" s="232" t="s">
        <v>71</v>
      </c>
      <c r="AJ225" s="232" t="s">
        <v>72</v>
      </c>
      <c r="AK225" s="232" t="s">
        <v>73</v>
      </c>
      <c r="AL225" s="232" t="s">
        <v>74</v>
      </c>
      <c r="AM225" s="232" t="s">
        <v>75</v>
      </c>
      <c r="AN225" s="232" t="s">
        <v>76</v>
      </c>
      <c r="AO225" s="232" t="s">
        <v>77</v>
      </c>
      <c r="AP225" s="232" t="s">
        <v>29</v>
      </c>
      <c r="AQ225" s="232" t="s">
        <v>78</v>
      </c>
      <c r="AR225" s="232" t="s">
        <v>79</v>
      </c>
      <c r="AS225" s="232" t="s">
        <v>33</v>
      </c>
      <c r="AT225" s="232" t="s">
        <v>35</v>
      </c>
      <c r="AU225" s="236" t="s">
        <v>36</v>
      </c>
      <c r="AV225" s="158"/>
      <c r="AW225" s="237" t="s">
        <v>80</v>
      </c>
      <c r="AX225" s="237" t="s">
        <v>81</v>
      </c>
      <c r="AY225" s="237" t="s">
        <v>80</v>
      </c>
      <c r="AZ225" s="237" t="s">
        <v>81</v>
      </c>
      <c r="BA225" s="237" t="s">
        <v>80</v>
      </c>
      <c r="BB225" s="237" t="s">
        <v>81</v>
      </c>
      <c r="BC225" s="237" t="s">
        <v>80</v>
      </c>
      <c r="BD225" s="237" t="s">
        <v>81</v>
      </c>
      <c r="BE225" s="237" t="s">
        <v>80</v>
      </c>
      <c r="BF225" s="237" t="s">
        <v>81</v>
      </c>
      <c r="BG225" s="237" t="s">
        <v>80</v>
      </c>
      <c r="BH225" s="237" t="s">
        <v>81</v>
      </c>
      <c r="BI225" s="237" t="s">
        <v>80</v>
      </c>
      <c r="BJ225" s="238" t="s">
        <v>81</v>
      </c>
      <c r="BK225" s="158"/>
      <c r="BL225" s="239" t="s">
        <v>82</v>
      </c>
      <c r="BM225" s="239" t="s">
        <v>83</v>
      </c>
      <c r="BN225" s="239" t="s">
        <v>84</v>
      </c>
      <c r="BO225" s="239" t="s">
        <v>85</v>
      </c>
      <c r="BP225" s="239" t="s">
        <v>86</v>
      </c>
      <c r="BQ225" s="239" t="s">
        <v>87</v>
      </c>
      <c r="BR225" s="240" t="s">
        <v>88</v>
      </c>
      <c r="BS225" s="126"/>
      <c r="BT225" s="126"/>
    </row>
    <row r="226" ht="44.25" customHeight="1">
      <c r="A226" s="127"/>
      <c r="B226" s="48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49"/>
      <c r="W226" s="380"/>
      <c r="X226" s="232" t="s">
        <v>62</v>
      </c>
      <c r="Y226" s="232" t="s">
        <v>63</v>
      </c>
      <c r="Z226" s="233" t="s">
        <v>64</v>
      </c>
      <c r="AA226" s="234"/>
      <c r="AB226" s="232" t="s">
        <v>65</v>
      </c>
      <c r="AC226" s="232" t="s">
        <v>66</v>
      </c>
      <c r="AD226" s="233" t="s">
        <v>67</v>
      </c>
      <c r="AE226" s="235"/>
      <c r="AF226" s="248"/>
      <c r="AG226" s="248"/>
      <c r="AH226" s="248"/>
      <c r="AI226" s="248"/>
      <c r="AJ226" s="248"/>
      <c r="AK226" s="248"/>
      <c r="AL226" s="248"/>
      <c r="AM226" s="248"/>
      <c r="AN226" s="248"/>
      <c r="AO226" s="248"/>
      <c r="AP226" s="248"/>
      <c r="AQ226" s="248"/>
      <c r="AR226" s="248"/>
      <c r="AS226" s="248"/>
      <c r="AT226" s="248"/>
      <c r="AU226" s="47"/>
      <c r="AV226" s="158"/>
      <c r="AW226" s="250"/>
      <c r="AX226" s="251"/>
      <c r="AY226" s="250"/>
      <c r="AZ226" s="251"/>
      <c r="BA226" s="250"/>
      <c r="BB226" s="251"/>
      <c r="BC226" s="250"/>
      <c r="BD226" s="251"/>
      <c r="BE226" s="250"/>
      <c r="BF226" s="251"/>
      <c r="BG226" s="250"/>
      <c r="BH226" s="251"/>
      <c r="BI226" s="250"/>
      <c r="BJ226" s="252"/>
      <c r="BK226" s="158"/>
      <c r="BL226" s="248"/>
      <c r="BM226" s="248"/>
      <c r="BN226" s="248"/>
      <c r="BO226" s="248"/>
      <c r="BP226" s="248"/>
      <c r="BQ226" s="248"/>
      <c r="BR226" s="47"/>
      <c r="BS226" s="126"/>
      <c r="BT226" s="126"/>
    </row>
    <row r="227" ht="73.5" customHeight="1">
      <c r="A227" s="127"/>
      <c r="B227" s="411"/>
      <c r="C227" s="412" t="s">
        <v>90</v>
      </c>
      <c r="D227" s="231"/>
      <c r="E227" s="414" t="s">
        <v>91</v>
      </c>
      <c r="F227" s="414" t="s">
        <v>92</v>
      </c>
      <c r="G227" s="415" t="s">
        <v>93</v>
      </c>
      <c r="H227" s="257" t="s">
        <v>94</v>
      </c>
      <c r="I227" s="258" t="s">
        <v>95</v>
      </c>
      <c r="J227" s="259" t="s">
        <v>96</v>
      </c>
      <c r="K227" s="478" t="s">
        <v>396</v>
      </c>
      <c r="L227" s="261" t="s">
        <v>98</v>
      </c>
      <c r="M227" s="479" t="s">
        <v>397</v>
      </c>
      <c r="N227" s="263" t="s">
        <v>398</v>
      </c>
      <c r="O227" s="414" t="s">
        <v>399</v>
      </c>
      <c r="P227" s="266" t="s">
        <v>103</v>
      </c>
      <c r="Q227" s="480" t="s">
        <v>400</v>
      </c>
      <c r="R227" s="267" t="s">
        <v>401</v>
      </c>
      <c r="S227" s="268" t="s">
        <v>402</v>
      </c>
      <c r="T227" s="269" t="s">
        <v>106</v>
      </c>
      <c r="U227" s="481" t="s">
        <v>403</v>
      </c>
      <c r="V227" s="482" t="s">
        <v>404</v>
      </c>
      <c r="W227" s="380"/>
      <c r="X227" s="250"/>
      <c r="Y227" s="250"/>
      <c r="Z227" s="50"/>
      <c r="AA227" s="249"/>
      <c r="AB227" s="250"/>
      <c r="AC227" s="250"/>
      <c r="AD227" s="50"/>
      <c r="AE227" s="235"/>
      <c r="AF227" s="250"/>
      <c r="AG227" s="250"/>
      <c r="AH227" s="250"/>
      <c r="AI227" s="250"/>
      <c r="AJ227" s="250"/>
      <c r="AK227" s="250"/>
      <c r="AL227" s="250"/>
      <c r="AM227" s="250"/>
      <c r="AN227" s="250"/>
      <c r="AO227" s="250"/>
      <c r="AP227" s="250"/>
      <c r="AQ227" s="250"/>
      <c r="AR227" s="250"/>
      <c r="AS227" s="250"/>
      <c r="AT227" s="250"/>
      <c r="AU227" s="50"/>
      <c r="AV227" s="158"/>
      <c r="AW227" s="272" t="s">
        <v>109</v>
      </c>
      <c r="AX227" s="32"/>
      <c r="AY227" s="272" t="s">
        <v>68</v>
      </c>
      <c r="AZ227" s="32"/>
      <c r="BA227" s="272" t="s">
        <v>69</v>
      </c>
      <c r="BB227" s="32"/>
      <c r="BC227" s="272" t="s">
        <v>70</v>
      </c>
      <c r="BD227" s="32"/>
      <c r="BE227" s="272" t="s">
        <v>71</v>
      </c>
      <c r="BF227" s="32"/>
      <c r="BG227" s="272" t="s">
        <v>72</v>
      </c>
      <c r="BH227" s="32"/>
      <c r="BI227" s="272" t="s">
        <v>73</v>
      </c>
      <c r="BJ227" s="32"/>
      <c r="BK227" s="158"/>
      <c r="BL227" s="250"/>
      <c r="BM227" s="250"/>
      <c r="BN227" s="250"/>
      <c r="BO227" s="250"/>
      <c r="BP227" s="250"/>
      <c r="BQ227" s="250"/>
      <c r="BR227" s="50"/>
      <c r="BS227" s="126"/>
      <c r="BT227" s="126"/>
    </row>
    <row r="228" ht="30.0" customHeight="1">
      <c r="A228" s="127"/>
      <c r="B228" s="274" t="s">
        <v>518</v>
      </c>
      <c r="C228" s="274" t="s">
        <v>519</v>
      </c>
      <c r="D228" s="306" t="s">
        <v>520</v>
      </c>
      <c r="E228" s="274"/>
      <c r="F228" s="277">
        <v>1.0</v>
      </c>
      <c r="G228" s="278">
        <v>7.4</v>
      </c>
      <c r="H228" s="279"/>
      <c r="I228" s="280"/>
      <c r="J228" s="304"/>
      <c r="K228" s="483"/>
      <c r="L228" s="283"/>
      <c r="M228" s="484"/>
      <c r="N228" s="285"/>
      <c r="O228" s="485"/>
      <c r="P228" s="486"/>
      <c r="Q228" s="487"/>
      <c r="R228" s="289"/>
      <c r="S228" s="290"/>
      <c r="T228" s="291"/>
      <c r="U228" s="488"/>
      <c r="V228" s="489"/>
      <c r="W228" s="380"/>
      <c r="X228" s="294">
        <f t="shared" ref="X228:X234" si="115">H228+I228+J228+K228+L228+M228+N228+O228+P228+Q228+R228+S228+T228+U228+V228</f>
        <v>0</v>
      </c>
      <c r="Y228" s="294">
        <f t="shared" ref="Y228:Y234" si="116">X228*F228</f>
        <v>0</v>
      </c>
      <c r="Z228" s="295">
        <f t="shared" ref="Z228:Z234" si="117">G228*X228</f>
        <v>0</v>
      </c>
      <c r="AA228" s="249"/>
      <c r="AB228" s="381">
        <v>0.8</v>
      </c>
      <c r="AC228" s="297">
        <f t="shared" ref="AC228:AC234" si="118">AB228*X228</f>
        <v>0</v>
      </c>
      <c r="AD228" s="295">
        <f t="shared" ref="AD228:AD234" si="119">AF228*0.26+AG228*0.32+AH228*0.36+AI228*0.42+AJ228*0.5+AK228*0.52+AL228*0.62+AM228*0.68+AN228*0.85+AO228*0.85+AQ228*0.13+AS228*0.154+AU228*0.208+AY228*0.04+AZ228*0.04+BA228*0.06+BB228*0.09+BC228*0.07+BD228*0.11+BE228*0.08+BF228*0.19+BG228*0.09+BH228*0.22+BI228*0.1+BJ228*0.18</f>
        <v>0</v>
      </c>
      <c r="AE228" s="298"/>
      <c r="AF228" s="299"/>
      <c r="AG228" s="299"/>
      <c r="AH228" s="299"/>
      <c r="AI228" s="299"/>
      <c r="AJ228" s="299">
        <f t="shared" ref="AJ228:AJ229" si="120">2*X228</f>
        <v>0</v>
      </c>
      <c r="AK228" s="299"/>
      <c r="AL228" s="299"/>
      <c r="AM228" s="299"/>
      <c r="AN228" s="299"/>
      <c r="AO228" s="299"/>
      <c r="AP228" s="299"/>
      <c r="AQ228" s="299"/>
      <c r="AR228" s="299"/>
      <c r="AS228" s="299"/>
      <c r="AT228" s="299"/>
      <c r="AU228" s="299"/>
      <c r="AV228" s="301"/>
      <c r="AW228" s="299"/>
      <c r="AX228" s="299"/>
      <c r="AY228" s="299"/>
      <c r="AZ228" s="299"/>
      <c r="BA228" s="299"/>
      <c r="BB228" s="299"/>
      <c r="BC228" s="299"/>
      <c r="BD228" s="299"/>
      <c r="BE228" s="299"/>
      <c r="BF228" s="299"/>
      <c r="BG228" s="299"/>
      <c r="BH228" s="299"/>
      <c r="BI228" s="299"/>
      <c r="BJ228" s="299"/>
      <c r="BK228" s="301"/>
      <c r="BL228" s="299"/>
      <c r="BM228" s="299">
        <f>1*X228</f>
        <v>0</v>
      </c>
      <c r="BN228" s="305"/>
      <c r="BO228" s="305"/>
      <c r="BP228" s="305"/>
      <c r="BQ228" s="305"/>
      <c r="BR228" s="305"/>
      <c r="BS228" s="126"/>
      <c r="BT228" s="126"/>
    </row>
    <row r="229" ht="30.0" customHeight="1">
      <c r="A229" s="127"/>
      <c r="B229" s="273" t="s">
        <v>521</v>
      </c>
      <c r="C229" s="274" t="s">
        <v>519</v>
      </c>
      <c r="D229" s="306" t="s">
        <v>522</v>
      </c>
      <c r="E229" s="274" t="s">
        <v>523</v>
      </c>
      <c r="F229" s="277">
        <v>1.0</v>
      </c>
      <c r="G229" s="278">
        <v>10.0</v>
      </c>
      <c r="H229" s="279"/>
      <c r="I229" s="280"/>
      <c r="J229" s="304"/>
      <c r="K229" s="483"/>
      <c r="L229" s="283"/>
      <c r="M229" s="484"/>
      <c r="N229" s="285"/>
      <c r="O229" s="485"/>
      <c r="P229" s="486"/>
      <c r="Q229" s="487"/>
      <c r="R229" s="289"/>
      <c r="S229" s="290"/>
      <c r="T229" s="291"/>
      <c r="U229" s="488"/>
      <c r="V229" s="489"/>
      <c r="W229" s="380"/>
      <c r="X229" s="294">
        <f t="shared" si="115"/>
        <v>0</v>
      </c>
      <c r="Y229" s="294">
        <f t="shared" si="116"/>
        <v>0</v>
      </c>
      <c r="Z229" s="295">
        <f t="shared" si="117"/>
        <v>0</v>
      </c>
      <c r="AA229" s="249"/>
      <c r="AB229" s="381">
        <v>1.2</v>
      </c>
      <c r="AC229" s="297">
        <f t="shared" si="118"/>
        <v>0</v>
      </c>
      <c r="AD229" s="295">
        <f t="shared" si="119"/>
        <v>0</v>
      </c>
      <c r="AE229" s="298"/>
      <c r="AF229" s="299"/>
      <c r="AG229" s="299"/>
      <c r="AH229" s="299"/>
      <c r="AI229" s="299"/>
      <c r="AJ229" s="299">
        <f t="shared" si="120"/>
        <v>0</v>
      </c>
      <c r="AK229" s="299"/>
      <c r="AL229" s="299"/>
      <c r="AM229" s="299"/>
      <c r="AN229" s="299"/>
      <c r="AO229" s="299"/>
      <c r="AP229" s="299"/>
      <c r="AQ229" s="299"/>
      <c r="AR229" s="299"/>
      <c r="AS229" s="299"/>
      <c r="AT229" s="299"/>
      <c r="AU229" s="299"/>
      <c r="AV229" s="301"/>
      <c r="AW229" s="299"/>
      <c r="AX229" s="299"/>
      <c r="AY229" s="299"/>
      <c r="AZ229" s="299"/>
      <c r="BA229" s="299"/>
      <c r="BB229" s="299"/>
      <c r="BC229" s="299"/>
      <c r="BD229" s="299"/>
      <c r="BE229" s="299"/>
      <c r="BF229" s="299"/>
      <c r="BG229" s="299"/>
      <c r="BH229" s="299"/>
      <c r="BI229" s="299"/>
      <c r="BJ229" s="299"/>
      <c r="BK229" s="301"/>
      <c r="BL229" s="299"/>
      <c r="BM229" s="305"/>
      <c r="BN229" s="299">
        <f t="shared" ref="BN229:BN230" si="121">1*X229</f>
        <v>0</v>
      </c>
      <c r="BO229" s="305"/>
      <c r="BP229" s="305"/>
      <c r="BQ229" s="305"/>
      <c r="BR229" s="305"/>
      <c r="BS229" s="126"/>
      <c r="BT229" s="126"/>
    </row>
    <row r="230" ht="30.0" customHeight="1">
      <c r="A230" s="127"/>
      <c r="B230" s="273" t="s">
        <v>524</v>
      </c>
      <c r="C230" s="274" t="s">
        <v>519</v>
      </c>
      <c r="D230" s="306" t="s">
        <v>525</v>
      </c>
      <c r="E230" s="274"/>
      <c r="F230" s="277">
        <v>1.0</v>
      </c>
      <c r="G230" s="278">
        <v>14.2</v>
      </c>
      <c r="H230" s="279"/>
      <c r="I230" s="280"/>
      <c r="J230" s="304"/>
      <c r="K230" s="483"/>
      <c r="L230" s="283"/>
      <c r="M230" s="484"/>
      <c r="N230" s="285"/>
      <c r="O230" s="485"/>
      <c r="P230" s="486"/>
      <c r="Q230" s="487"/>
      <c r="R230" s="289"/>
      <c r="S230" s="290"/>
      <c r="T230" s="291"/>
      <c r="U230" s="488"/>
      <c r="V230" s="489"/>
      <c r="W230" s="380"/>
      <c r="X230" s="294">
        <f t="shared" si="115"/>
        <v>0</v>
      </c>
      <c r="Y230" s="294">
        <f t="shared" si="116"/>
        <v>0</v>
      </c>
      <c r="Z230" s="295">
        <f t="shared" si="117"/>
        <v>0</v>
      </c>
      <c r="AA230" s="249"/>
      <c r="AB230" s="381">
        <v>2.0</v>
      </c>
      <c r="AC230" s="297">
        <f t="shared" si="118"/>
        <v>0</v>
      </c>
      <c r="AD230" s="295">
        <f t="shared" si="119"/>
        <v>0</v>
      </c>
      <c r="AE230" s="298"/>
      <c r="AF230" s="299"/>
      <c r="AG230" s="299"/>
      <c r="AH230" s="299"/>
      <c r="AI230" s="299"/>
      <c r="AJ230" s="299"/>
      <c r="AK230" s="299">
        <f>2*X230</f>
        <v>0</v>
      </c>
      <c r="AL230" s="299"/>
      <c r="AM230" s="299"/>
      <c r="AN230" s="299"/>
      <c r="AO230" s="299"/>
      <c r="AP230" s="299"/>
      <c r="AQ230" s="299"/>
      <c r="AR230" s="299"/>
      <c r="AS230" s="299"/>
      <c r="AT230" s="299"/>
      <c r="AU230" s="299"/>
      <c r="AV230" s="301"/>
      <c r="AW230" s="299"/>
      <c r="AX230" s="299"/>
      <c r="AY230" s="299"/>
      <c r="AZ230" s="299"/>
      <c r="BA230" s="299"/>
      <c r="BB230" s="299"/>
      <c r="BC230" s="299"/>
      <c r="BD230" s="299"/>
      <c r="BE230" s="299"/>
      <c r="BF230" s="299"/>
      <c r="BG230" s="299"/>
      <c r="BH230" s="299"/>
      <c r="BI230" s="299"/>
      <c r="BJ230" s="299"/>
      <c r="BK230" s="301"/>
      <c r="BL230" s="299"/>
      <c r="BM230" s="305"/>
      <c r="BN230" s="299">
        <f t="shared" si="121"/>
        <v>0</v>
      </c>
      <c r="BO230" s="305"/>
      <c r="BP230" s="305"/>
      <c r="BQ230" s="305"/>
      <c r="BR230" s="305"/>
      <c r="BS230" s="126"/>
      <c r="BT230" s="126"/>
    </row>
    <row r="231" ht="30.0" customHeight="1">
      <c r="A231" s="127"/>
      <c r="B231" s="273" t="s">
        <v>526</v>
      </c>
      <c r="C231" s="274" t="s">
        <v>519</v>
      </c>
      <c r="D231" s="306" t="s">
        <v>527</v>
      </c>
      <c r="E231" s="274" t="s">
        <v>528</v>
      </c>
      <c r="F231" s="277">
        <v>1.0</v>
      </c>
      <c r="G231" s="278">
        <v>25.9</v>
      </c>
      <c r="H231" s="279"/>
      <c r="I231" s="280"/>
      <c r="J231" s="304"/>
      <c r="K231" s="483"/>
      <c r="L231" s="283"/>
      <c r="M231" s="484"/>
      <c r="N231" s="285"/>
      <c r="O231" s="485"/>
      <c r="P231" s="486"/>
      <c r="Q231" s="487"/>
      <c r="R231" s="289"/>
      <c r="S231" s="290"/>
      <c r="T231" s="291"/>
      <c r="U231" s="488"/>
      <c r="V231" s="489"/>
      <c r="W231" s="380"/>
      <c r="X231" s="294">
        <f t="shared" si="115"/>
        <v>0</v>
      </c>
      <c r="Y231" s="294">
        <f t="shared" si="116"/>
        <v>0</v>
      </c>
      <c r="Z231" s="295">
        <f t="shared" si="117"/>
        <v>0</v>
      </c>
      <c r="AA231" s="249"/>
      <c r="AB231" s="381">
        <v>3.8</v>
      </c>
      <c r="AC231" s="297">
        <f t="shared" si="118"/>
        <v>0</v>
      </c>
      <c r="AD231" s="295">
        <f t="shared" si="119"/>
        <v>0</v>
      </c>
      <c r="AE231" s="298"/>
      <c r="AF231" s="299"/>
      <c r="AG231" s="299"/>
      <c r="AH231" s="299"/>
      <c r="AI231" s="299"/>
      <c r="AJ231" s="299"/>
      <c r="AK231" s="299"/>
      <c r="AL231" s="299"/>
      <c r="AM231" s="299">
        <f>2*X231</f>
        <v>0</v>
      </c>
      <c r="AN231" s="299"/>
      <c r="AO231" s="299"/>
      <c r="AP231" s="299"/>
      <c r="AQ231" s="299"/>
      <c r="AR231" s="299"/>
      <c r="AS231" s="299"/>
      <c r="AT231" s="299"/>
      <c r="AU231" s="299"/>
      <c r="AV231" s="301"/>
      <c r="AW231" s="299"/>
      <c r="AX231" s="299"/>
      <c r="AY231" s="299"/>
      <c r="AZ231" s="299"/>
      <c r="BA231" s="299"/>
      <c r="BB231" s="299"/>
      <c r="BC231" s="299"/>
      <c r="BD231" s="299"/>
      <c r="BE231" s="299"/>
      <c r="BF231" s="299"/>
      <c r="BG231" s="299"/>
      <c r="BH231" s="299"/>
      <c r="BI231" s="299"/>
      <c r="BJ231" s="299"/>
      <c r="BK231" s="301"/>
      <c r="BL231" s="299"/>
      <c r="BM231" s="305"/>
      <c r="BN231" s="305"/>
      <c r="BO231" s="299">
        <f>1*X231</f>
        <v>0</v>
      </c>
      <c r="BP231" s="305"/>
      <c r="BQ231" s="305"/>
      <c r="BR231" s="305"/>
      <c r="BS231" s="126"/>
      <c r="BT231" s="126"/>
    </row>
    <row r="232" ht="30.0" customHeight="1">
      <c r="A232" s="127"/>
      <c r="B232" s="273" t="s">
        <v>529</v>
      </c>
      <c r="C232" s="274" t="s">
        <v>519</v>
      </c>
      <c r="D232" s="306" t="s">
        <v>530</v>
      </c>
      <c r="E232" s="274"/>
      <c r="F232" s="277">
        <v>2.0</v>
      </c>
      <c r="G232" s="278">
        <v>107.8</v>
      </c>
      <c r="H232" s="279"/>
      <c r="I232" s="280"/>
      <c r="J232" s="304"/>
      <c r="K232" s="483"/>
      <c r="L232" s="283"/>
      <c r="M232" s="484"/>
      <c r="N232" s="285"/>
      <c r="O232" s="485"/>
      <c r="P232" s="486"/>
      <c r="Q232" s="487"/>
      <c r="R232" s="289"/>
      <c r="S232" s="290"/>
      <c r="T232" s="291"/>
      <c r="U232" s="488"/>
      <c r="V232" s="489"/>
      <c r="W232" s="380"/>
      <c r="X232" s="294">
        <f t="shared" si="115"/>
        <v>0</v>
      </c>
      <c r="Y232" s="294">
        <f t="shared" si="116"/>
        <v>0</v>
      </c>
      <c r="Z232" s="295">
        <f t="shared" si="117"/>
        <v>0</v>
      </c>
      <c r="AA232" s="249"/>
      <c r="AB232" s="381">
        <v>7.5</v>
      </c>
      <c r="AC232" s="297">
        <f t="shared" si="118"/>
        <v>0</v>
      </c>
      <c r="AD232" s="295">
        <f t="shared" si="119"/>
        <v>0</v>
      </c>
      <c r="AE232" s="298"/>
      <c r="AF232" s="299"/>
      <c r="AG232" s="299"/>
      <c r="AH232" s="299"/>
      <c r="AI232" s="299"/>
      <c r="AJ232" s="299"/>
      <c r="AK232" s="299"/>
      <c r="AL232" s="299"/>
      <c r="AM232" s="299"/>
      <c r="AN232" s="299"/>
      <c r="AO232" s="299">
        <f t="shared" ref="AO232:AO233" si="122">2*X232</f>
        <v>0</v>
      </c>
      <c r="AP232" s="299"/>
      <c r="AQ232" s="299"/>
      <c r="AR232" s="299"/>
      <c r="AS232" s="299"/>
      <c r="AT232" s="299"/>
      <c r="AU232" s="299"/>
      <c r="AV232" s="301"/>
      <c r="AW232" s="299"/>
      <c r="AX232" s="299"/>
      <c r="AY232" s="299"/>
      <c r="AZ232" s="299"/>
      <c r="BA232" s="299"/>
      <c r="BB232" s="299"/>
      <c r="BC232" s="299">
        <f>2*X232</f>
        <v>0</v>
      </c>
      <c r="BD232" s="299"/>
      <c r="BE232" s="299"/>
      <c r="BF232" s="299"/>
      <c r="BG232" s="299"/>
      <c r="BH232" s="299"/>
      <c r="BI232" s="299"/>
      <c r="BJ232" s="299"/>
      <c r="BK232" s="301"/>
      <c r="BL232" s="299"/>
      <c r="BM232" s="305"/>
      <c r="BN232" s="305"/>
      <c r="BO232" s="305"/>
      <c r="BP232" s="305"/>
      <c r="BQ232" s="299">
        <f>2*X232</f>
        <v>0</v>
      </c>
      <c r="BR232" s="305"/>
      <c r="BS232" s="126"/>
      <c r="BT232" s="126"/>
    </row>
    <row r="233" ht="30.0" customHeight="1">
      <c r="A233" s="127"/>
      <c r="B233" s="273" t="s">
        <v>531</v>
      </c>
      <c r="C233" s="274" t="s">
        <v>519</v>
      </c>
      <c r="D233" s="306" t="s">
        <v>532</v>
      </c>
      <c r="E233" s="274"/>
      <c r="F233" s="277">
        <v>2.0</v>
      </c>
      <c r="G233" s="278">
        <v>207.3</v>
      </c>
      <c r="H233" s="279"/>
      <c r="I233" s="280"/>
      <c r="J233" s="304"/>
      <c r="K233" s="483"/>
      <c r="L233" s="283"/>
      <c r="M233" s="484"/>
      <c r="N233" s="285"/>
      <c r="O233" s="485"/>
      <c r="P233" s="486"/>
      <c r="Q233" s="487"/>
      <c r="R233" s="289"/>
      <c r="S233" s="290"/>
      <c r="T233" s="291"/>
      <c r="U233" s="488"/>
      <c r="V233" s="489"/>
      <c r="W233" s="380"/>
      <c r="X233" s="294">
        <f t="shared" si="115"/>
        <v>0</v>
      </c>
      <c r="Y233" s="294">
        <f t="shared" si="116"/>
        <v>0</v>
      </c>
      <c r="Z233" s="295">
        <f t="shared" si="117"/>
        <v>0</v>
      </c>
      <c r="AA233" s="271"/>
      <c r="AB233" s="381">
        <v>14.2</v>
      </c>
      <c r="AC233" s="297">
        <f t="shared" si="118"/>
        <v>0</v>
      </c>
      <c r="AD233" s="295">
        <f t="shared" si="119"/>
        <v>0</v>
      </c>
      <c r="AE233" s="298"/>
      <c r="AF233" s="299"/>
      <c r="AG233" s="299"/>
      <c r="AH233" s="299"/>
      <c r="AI233" s="299"/>
      <c r="AJ233" s="299"/>
      <c r="AK233" s="299"/>
      <c r="AL233" s="299"/>
      <c r="AM233" s="299"/>
      <c r="AN233" s="299"/>
      <c r="AO233" s="299">
        <f t="shared" si="122"/>
        <v>0</v>
      </c>
      <c r="AP233" s="299"/>
      <c r="AQ233" s="299"/>
      <c r="AR233" s="299"/>
      <c r="AS233" s="299"/>
      <c r="AT233" s="299"/>
      <c r="AU233" s="299"/>
      <c r="AV233" s="301"/>
      <c r="AW233" s="299"/>
      <c r="AX233" s="299"/>
      <c r="AY233" s="299"/>
      <c r="AZ233" s="299"/>
      <c r="BA233" s="299">
        <f>2*X233</f>
        <v>0</v>
      </c>
      <c r="BB233" s="299"/>
      <c r="BC233" s="299"/>
      <c r="BD233" s="299"/>
      <c r="BE233" s="299"/>
      <c r="BF233" s="299"/>
      <c r="BG233" s="299"/>
      <c r="BH233" s="299"/>
      <c r="BI233" s="299"/>
      <c r="BJ233" s="299"/>
      <c r="BK233" s="301"/>
      <c r="BL233" s="299"/>
      <c r="BM233" s="305"/>
      <c r="BN233" s="305"/>
      <c r="BO233" s="305"/>
      <c r="BP233" s="305"/>
      <c r="BQ233" s="305"/>
      <c r="BR233" s="299">
        <f>2*X233</f>
        <v>0</v>
      </c>
      <c r="BS233" s="126"/>
      <c r="BT233" s="126"/>
    </row>
    <row r="234" ht="30.0" customHeight="1">
      <c r="A234" s="127"/>
      <c r="B234" s="273" t="s">
        <v>533</v>
      </c>
      <c r="C234" s="274" t="s">
        <v>519</v>
      </c>
      <c r="D234" s="302" t="s">
        <v>534</v>
      </c>
      <c r="E234" s="276"/>
      <c r="F234" s="277">
        <v>3.0</v>
      </c>
      <c r="G234" s="278">
        <v>78.7</v>
      </c>
      <c r="H234" s="279"/>
      <c r="I234" s="280"/>
      <c r="J234" s="304"/>
      <c r="K234" s="483"/>
      <c r="L234" s="283"/>
      <c r="M234" s="484"/>
      <c r="N234" s="285"/>
      <c r="O234" s="485"/>
      <c r="P234" s="499"/>
      <c r="Q234" s="487"/>
      <c r="R234" s="289"/>
      <c r="S234" s="290"/>
      <c r="T234" s="291"/>
      <c r="U234" s="488"/>
      <c r="V234" s="489"/>
      <c r="W234" s="380"/>
      <c r="X234" s="294">
        <f t="shared" si="115"/>
        <v>0</v>
      </c>
      <c r="Y234" s="294">
        <f t="shared" si="116"/>
        <v>0</v>
      </c>
      <c r="Z234" s="295">
        <f t="shared" si="117"/>
        <v>0</v>
      </c>
      <c r="AA234" s="234"/>
      <c r="AB234" s="381">
        <v>5.0</v>
      </c>
      <c r="AC234" s="297">
        <f t="shared" si="118"/>
        <v>0</v>
      </c>
      <c r="AD234" s="295">
        <f t="shared" si="119"/>
        <v>0</v>
      </c>
      <c r="AE234" s="298"/>
      <c r="AF234" s="299"/>
      <c r="AG234" s="299"/>
      <c r="AH234" s="299"/>
      <c r="AI234" s="299"/>
      <c r="AJ234" s="299"/>
      <c r="AK234" s="299"/>
      <c r="AL234" s="299"/>
      <c r="AM234" s="299">
        <f>3*X234</f>
        <v>0</v>
      </c>
      <c r="AN234" s="299"/>
      <c r="AO234" s="299"/>
      <c r="AP234" s="299"/>
      <c r="AQ234" s="299"/>
      <c r="AR234" s="299"/>
      <c r="AS234" s="299"/>
      <c r="AT234" s="299"/>
      <c r="AU234" s="299"/>
      <c r="AV234" s="301"/>
      <c r="AW234" s="299"/>
      <c r="AX234" s="299"/>
      <c r="AY234" s="299"/>
      <c r="AZ234" s="299"/>
      <c r="BA234" s="299"/>
      <c r="BB234" s="299"/>
      <c r="BC234" s="299"/>
      <c r="BD234" s="299"/>
      <c r="BE234" s="299"/>
      <c r="BF234" s="299">
        <f>3*X234</f>
        <v>0</v>
      </c>
      <c r="BG234" s="299"/>
      <c r="BH234" s="299"/>
      <c r="BI234" s="299"/>
      <c r="BJ234" s="299"/>
      <c r="BK234" s="301"/>
      <c r="BL234" s="299"/>
      <c r="BM234" s="305"/>
      <c r="BN234" s="305"/>
      <c r="BO234" s="299">
        <f>3*X234</f>
        <v>0</v>
      </c>
      <c r="BP234" s="305"/>
      <c r="BQ234" s="305"/>
      <c r="BR234" s="305"/>
      <c r="BS234" s="126"/>
      <c r="BT234" s="126"/>
    </row>
    <row r="235" ht="13.5" customHeight="1">
      <c r="A235" s="127"/>
      <c r="B235" s="181"/>
      <c r="C235" s="102"/>
      <c r="D235" s="559"/>
      <c r="E235" s="103"/>
      <c r="F235" s="387"/>
      <c r="G235" s="404"/>
      <c r="H235" s="560"/>
      <c r="I235" s="560"/>
      <c r="J235" s="560"/>
      <c r="K235" s="560"/>
      <c r="L235" s="560"/>
      <c r="M235" s="560"/>
      <c r="N235" s="560"/>
      <c r="O235" s="560"/>
      <c r="P235" s="561"/>
      <c r="Q235" s="560"/>
      <c r="R235" s="560"/>
      <c r="S235" s="560"/>
      <c r="T235" s="560"/>
      <c r="U235" s="560"/>
      <c r="V235" s="406"/>
      <c r="W235" s="380"/>
      <c r="X235" s="355"/>
      <c r="Y235" s="355"/>
      <c r="Z235" s="356"/>
      <c r="AA235" s="249"/>
      <c r="AB235" s="556"/>
      <c r="AC235" s="358"/>
      <c r="AD235" s="356"/>
      <c r="AE235" s="298"/>
      <c r="AF235" s="355"/>
      <c r="AG235" s="355"/>
      <c r="AH235" s="355"/>
      <c r="AI235" s="355"/>
      <c r="AJ235" s="355"/>
      <c r="AK235" s="355"/>
      <c r="AL235" s="355"/>
      <c r="AM235" s="355"/>
      <c r="AN235" s="355"/>
      <c r="AO235" s="355"/>
      <c r="AP235" s="355"/>
      <c r="AQ235" s="355"/>
      <c r="AR235" s="355"/>
      <c r="AS235" s="355"/>
      <c r="AT235" s="355"/>
      <c r="AU235" s="355"/>
      <c r="AV235" s="301"/>
      <c r="AW235" s="301"/>
      <c r="AX235" s="301"/>
      <c r="AY235" s="301"/>
      <c r="AZ235" s="301"/>
      <c r="BA235" s="301"/>
      <c r="BB235" s="301"/>
      <c r="BC235" s="301"/>
      <c r="BD235" s="301"/>
      <c r="BE235" s="301"/>
      <c r="BF235" s="301"/>
      <c r="BG235" s="301"/>
      <c r="BH235" s="301"/>
      <c r="BI235" s="301"/>
      <c r="BJ235" s="301"/>
      <c r="BK235" s="301"/>
      <c r="BL235" s="301"/>
      <c r="BM235" s="301"/>
      <c r="BN235" s="301"/>
      <c r="BO235" s="301"/>
      <c r="BP235" s="301"/>
      <c r="BQ235" s="301"/>
      <c r="BR235" s="360"/>
      <c r="BS235" s="126"/>
      <c r="BT235" s="126"/>
    </row>
    <row r="236" ht="165.75" customHeight="1">
      <c r="A236" s="127"/>
      <c r="B236" s="562"/>
      <c r="C236" s="563"/>
      <c r="D236" s="564"/>
      <c r="E236" s="564"/>
      <c r="F236" s="565"/>
      <c r="G236" s="566"/>
      <c r="H236" s="565"/>
      <c r="I236" s="565"/>
      <c r="J236" s="565"/>
      <c r="K236" s="564"/>
      <c r="L236" s="564"/>
      <c r="M236" s="564"/>
      <c r="N236" s="564"/>
      <c r="O236" s="564"/>
      <c r="P236" s="564"/>
      <c r="Q236" s="564"/>
      <c r="R236" s="564"/>
      <c r="S236" s="564"/>
      <c r="T236" s="564"/>
      <c r="U236" s="564"/>
      <c r="V236" s="567"/>
      <c r="W236" s="501"/>
      <c r="X236" s="568" t="s">
        <v>62</v>
      </c>
      <c r="Y236" s="568" t="s">
        <v>63</v>
      </c>
      <c r="Z236" s="569" t="s">
        <v>64</v>
      </c>
      <c r="AA236" s="570"/>
      <c r="AB236" s="571"/>
      <c r="AC236" s="568" t="s">
        <v>66</v>
      </c>
      <c r="AD236" s="572" t="s">
        <v>67</v>
      </c>
      <c r="AE236" s="573"/>
      <c r="AF236" s="568" t="s">
        <v>68</v>
      </c>
      <c r="AG236" s="568" t="s">
        <v>69</v>
      </c>
      <c r="AH236" s="568" t="s">
        <v>70</v>
      </c>
      <c r="AI236" s="568" t="s">
        <v>71</v>
      </c>
      <c r="AJ236" s="568" t="s">
        <v>72</v>
      </c>
      <c r="AK236" s="568" t="s">
        <v>73</v>
      </c>
      <c r="AL236" s="568" t="s">
        <v>74</v>
      </c>
      <c r="AM236" s="568" t="s">
        <v>75</v>
      </c>
      <c r="AN236" s="568" t="s">
        <v>76</v>
      </c>
      <c r="AO236" s="568" t="s">
        <v>77</v>
      </c>
      <c r="AP236" s="568" t="s">
        <v>29</v>
      </c>
      <c r="AQ236" s="568" t="s">
        <v>32</v>
      </c>
      <c r="AR236" s="568" t="s">
        <v>79</v>
      </c>
      <c r="AS236" s="568" t="s">
        <v>535</v>
      </c>
      <c r="AT236" s="568" t="s">
        <v>536</v>
      </c>
      <c r="AU236" s="568" t="s">
        <v>537</v>
      </c>
      <c r="AV236" s="158"/>
      <c r="AW236" s="568" t="s">
        <v>538</v>
      </c>
      <c r="AX236" s="568" t="s">
        <v>539</v>
      </c>
      <c r="AY236" s="568" t="s">
        <v>540</v>
      </c>
      <c r="AZ236" s="568" t="s">
        <v>541</v>
      </c>
      <c r="BA236" s="568" t="s">
        <v>542</v>
      </c>
      <c r="BB236" s="568" t="s">
        <v>543</v>
      </c>
      <c r="BC236" s="568" t="s">
        <v>544</v>
      </c>
      <c r="BD236" s="568" t="s">
        <v>545</v>
      </c>
      <c r="BE236" s="568" t="s">
        <v>546</v>
      </c>
      <c r="BF236" s="568" t="s">
        <v>547</v>
      </c>
      <c r="BG236" s="568" t="s">
        <v>548</v>
      </c>
      <c r="BH236" s="568" t="s">
        <v>549</v>
      </c>
      <c r="BI236" s="568" t="s">
        <v>550</v>
      </c>
      <c r="BJ236" s="568" t="s">
        <v>551</v>
      </c>
      <c r="BK236" s="158"/>
      <c r="BL236" s="574" t="s">
        <v>82</v>
      </c>
      <c r="BM236" s="574" t="s">
        <v>83</v>
      </c>
      <c r="BN236" s="574" t="s">
        <v>84</v>
      </c>
      <c r="BO236" s="574" t="s">
        <v>85</v>
      </c>
      <c r="BP236" s="574" t="s">
        <v>86</v>
      </c>
      <c r="BQ236" s="574" t="s">
        <v>87</v>
      </c>
      <c r="BR236" s="574" t="s">
        <v>88</v>
      </c>
      <c r="BS236" s="126"/>
      <c r="BT236" s="126"/>
    </row>
    <row r="237" ht="30.0" customHeight="1">
      <c r="A237" s="161"/>
      <c r="B237" s="276"/>
      <c r="C237" s="276"/>
      <c r="D237" s="274" t="s">
        <v>552</v>
      </c>
      <c r="E237" s="274"/>
      <c r="F237" s="285">
        <f>F53+F64+F114+F137+F147+F153+F154+F155+F156+F157+F158+F159+F189+F203+F212+F222+F228+F229+F230+F231+F232+F233+F234</f>
        <v>1012</v>
      </c>
      <c r="G237" s="575"/>
      <c r="H237" s="576"/>
      <c r="I237" s="576"/>
      <c r="J237" s="576"/>
      <c r="K237" s="576"/>
      <c r="L237" s="576"/>
      <c r="M237" s="576"/>
      <c r="N237" s="576"/>
      <c r="O237" s="576"/>
      <c r="P237" s="576"/>
      <c r="Q237" s="576"/>
      <c r="R237" s="576"/>
      <c r="S237" s="576"/>
      <c r="T237" s="576"/>
      <c r="U237" s="576"/>
      <c r="V237" s="577"/>
      <c r="W237" s="501"/>
      <c r="X237" s="578">
        <f t="shared" ref="X237:Z237" si="123">SUM(X8:X234)</f>
        <v>0</v>
      </c>
      <c r="Y237" s="578">
        <f t="shared" si="123"/>
        <v>0</v>
      </c>
      <c r="Z237" s="579">
        <f t="shared" si="123"/>
        <v>0</v>
      </c>
      <c r="AA237" s="580"/>
      <c r="AB237" s="581"/>
      <c r="AC237" s="578">
        <f t="shared" ref="AC237:AD237" si="124">SUM(AC8:AC234)</f>
        <v>0</v>
      </c>
      <c r="AD237" s="582">
        <f t="shared" si="124"/>
        <v>0</v>
      </c>
      <c r="AE237" s="583">
        <f>SUM(AE18:AE233)</f>
        <v>0</v>
      </c>
      <c r="AF237" s="578">
        <f t="shared" ref="AF237:AU237" si="125">SUM(AF8:AF234)</f>
        <v>0</v>
      </c>
      <c r="AG237" s="578">
        <f t="shared" si="125"/>
        <v>0</v>
      </c>
      <c r="AH237" s="578">
        <f t="shared" si="125"/>
        <v>0</v>
      </c>
      <c r="AI237" s="578">
        <f t="shared" si="125"/>
        <v>0</v>
      </c>
      <c r="AJ237" s="578">
        <f t="shared" si="125"/>
        <v>0</v>
      </c>
      <c r="AK237" s="578">
        <f t="shared" si="125"/>
        <v>0</v>
      </c>
      <c r="AL237" s="578">
        <f t="shared" si="125"/>
        <v>0</v>
      </c>
      <c r="AM237" s="578">
        <f t="shared" si="125"/>
        <v>0</v>
      </c>
      <c r="AN237" s="578">
        <f t="shared" si="125"/>
        <v>0</v>
      </c>
      <c r="AO237" s="578">
        <f t="shared" si="125"/>
        <v>0</v>
      </c>
      <c r="AP237" s="578">
        <f t="shared" si="125"/>
        <v>0</v>
      </c>
      <c r="AQ237" s="578">
        <f t="shared" si="125"/>
        <v>0</v>
      </c>
      <c r="AR237" s="578">
        <f t="shared" si="125"/>
        <v>0</v>
      </c>
      <c r="AS237" s="578">
        <f t="shared" si="125"/>
        <v>0</v>
      </c>
      <c r="AT237" s="578">
        <f t="shared" si="125"/>
        <v>0</v>
      </c>
      <c r="AU237" s="578">
        <f t="shared" si="125"/>
        <v>0</v>
      </c>
      <c r="AV237" s="584"/>
      <c r="AW237" s="578">
        <f t="shared" ref="AW237:BJ237" si="126">SUM(AW8:AW234)</f>
        <v>0</v>
      </c>
      <c r="AX237" s="578">
        <f t="shared" si="126"/>
        <v>0</v>
      </c>
      <c r="AY237" s="578">
        <f t="shared" si="126"/>
        <v>0</v>
      </c>
      <c r="AZ237" s="578">
        <f t="shared" si="126"/>
        <v>0</v>
      </c>
      <c r="BA237" s="578">
        <f t="shared" si="126"/>
        <v>0</v>
      </c>
      <c r="BB237" s="578">
        <f t="shared" si="126"/>
        <v>0</v>
      </c>
      <c r="BC237" s="578">
        <f t="shared" si="126"/>
        <v>0</v>
      </c>
      <c r="BD237" s="578">
        <f t="shared" si="126"/>
        <v>0</v>
      </c>
      <c r="BE237" s="578">
        <f t="shared" si="126"/>
        <v>0</v>
      </c>
      <c r="BF237" s="578">
        <f t="shared" si="126"/>
        <v>0</v>
      </c>
      <c r="BG237" s="578">
        <f t="shared" si="126"/>
        <v>0</v>
      </c>
      <c r="BH237" s="578">
        <f t="shared" si="126"/>
        <v>0</v>
      </c>
      <c r="BI237" s="578">
        <f t="shared" si="126"/>
        <v>0</v>
      </c>
      <c r="BJ237" s="578">
        <f t="shared" si="126"/>
        <v>0</v>
      </c>
      <c r="BK237" s="584"/>
      <c r="BL237" s="578">
        <f t="shared" ref="BL237:BR237" si="127">SUM(BL8:BL234)</f>
        <v>0</v>
      </c>
      <c r="BM237" s="578">
        <f t="shared" si="127"/>
        <v>0</v>
      </c>
      <c r="BN237" s="578">
        <f t="shared" si="127"/>
        <v>0</v>
      </c>
      <c r="BO237" s="578">
        <f t="shared" si="127"/>
        <v>0</v>
      </c>
      <c r="BP237" s="578">
        <f t="shared" si="127"/>
        <v>0</v>
      </c>
      <c r="BQ237" s="578">
        <f t="shared" si="127"/>
        <v>0</v>
      </c>
      <c r="BR237" s="578">
        <f t="shared" si="127"/>
        <v>0</v>
      </c>
      <c r="BS237" s="126"/>
      <c r="BT237" s="126"/>
    </row>
    <row r="238" ht="13.5" customHeight="1">
      <c r="A238" s="101"/>
      <c r="B238" s="181"/>
      <c r="C238" s="181"/>
      <c r="D238" s="423"/>
      <c r="E238" s="181"/>
      <c r="F238" s="352"/>
      <c r="G238" s="424"/>
      <c r="H238" s="585"/>
      <c r="I238" s="585"/>
      <c r="J238" s="585"/>
      <c r="K238" s="585"/>
      <c r="L238" s="585"/>
      <c r="M238" s="585"/>
      <c r="N238" s="585"/>
      <c r="O238" s="585"/>
      <c r="P238" s="586"/>
      <c r="Q238" s="585"/>
      <c r="R238" s="585"/>
      <c r="S238" s="585"/>
      <c r="T238" s="585"/>
      <c r="U238" s="585"/>
      <c r="V238" s="585"/>
      <c r="W238" s="380"/>
      <c r="X238" s="355"/>
      <c r="Y238" s="355"/>
      <c r="Z238" s="356"/>
      <c r="AA238" s="587"/>
      <c r="AB238" s="556"/>
      <c r="AC238" s="358"/>
      <c r="AD238" s="356"/>
      <c r="AE238" s="298"/>
      <c r="AF238" s="355"/>
      <c r="AG238" s="355"/>
      <c r="AH238" s="355"/>
      <c r="AI238" s="355"/>
      <c r="AJ238" s="355"/>
      <c r="AK238" s="355"/>
      <c r="AL238" s="355"/>
      <c r="AM238" s="355"/>
      <c r="AN238" s="355"/>
      <c r="AO238" s="355"/>
      <c r="AP238" s="355"/>
      <c r="AQ238" s="355"/>
      <c r="AR238" s="355"/>
      <c r="AS238" s="355"/>
      <c r="AT238" s="355"/>
      <c r="AU238" s="355"/>
      <c r="AV238" s="301"/>
      <c r="AW238" s="301"/>
      <c r="AX238" s="301"/>
      <c r="AY238" s="301"/>
      <c r="AZ238" s="301"/>
      <c r="BA238" s="301"/>
      <c r="BB238" s="301"/>
      <c r="BC238" s="301"/>
      <c r="BD238" s="301"/>
      <c r="BE238" s="301"/>
      <c r="BF238" s="301"/>
      <c r="BG238" s="301"/>
      <c r="BH238" s="301"/>
      <c r="BI238" s="301"/>
      <c r="BJ238" s="301"/>
      <c r="BK238" s="301"/>
      <c r="BL238" s="301"/>
      <c r="BM238" s="301"/>
      <c r="BN238" s="301"/>
      <c r="BO238" s="301"/>
      <c r="BP238" s="301"/>
      <c r="BQ238" s="301"/>
      <c r="BR238" s="360"/>
      <c r="BS238" s="180"/>
      <c r="BT238" s="180"/>
    </row>
    <row r="239" ht="12.75" hidden="1" customHeight="1">
      <c r="A239" s="588"/>
      <c r="B239" s="589"/>
      <c r="C239" s="590"/>
      <c r="D239" s="591"/>
      <c r="E239" s="592"/>
      <c r="F239" s="588"/>
      <c r="G239" s="593"/>
      <c r="H239" s="588"/>
      <c r="I239" s="588"/>
      <c r="J239" s="588"/>
      <c r="K239" s="588"/>
      <c r="L239" s="588"/>
      <c r="M239" s="588"/>
      <c r="N239" s="588"/>
      <c r="O239" s="588"/>
      <c r="P239" s="588"/>
      <c r="Q239" s="588"/>
      <c r="R239" s="588"/>
      <c r="S239" s="588"/>
      <c r="T239" s="588"/>
      <c r="U239" s="588"/>
      <c r="V239" s="588"/>
      <c r="W239" s="588"/>
      <c r="X239" s="588"/>
      <c r="Y239" s="588"/>
      <c r="Z239" s="593"/>
      <c r="AA239" s="588"/>
      <c r="AB239" s="588"/>
      <c r="AC239" s="588"/>
      <c r="AD239" s="593"/>
      <c r="AE239" s="594"/>
      <c r="AF239" s="588"/>
      <c r="AG239" s="588"/>
      <c r="AH239" s="588"/>
      <c r="AI239" s="588"/>
      <c r="AJ239" s="588"/>
      <c r="AK239" s="588"/>
      <c r="AL239" s="588"/>
      <c r="AM239" s="588"/>
      <c r="AN239" s="588"/>
      <c r="AO239" s="588"/>
      <c r="AP239" s="588"/>
      <c r="AQ239" s="588"/>
      <c r="AR239" s="588"/>
      <c r="AS239" s="588"/>
      <c r="AT239" s="588"/>
      <c r="AU239" s="588"/>
      <c r="AV239" s="588"/>
      <c r="AW239" s="588"/>
      <c r="AX239" s="588"/>
      <c r="AY239" s="588"/>
      <c r="AZ239" s="588"/>
      <c r="BA239" s="588"/>
      <c r="BB239" s="588"/>
      <c r="BC239" s="588"/>
      <c r="BD239" s="588"/>
      <c r="BE239" s="588"/>
      <c r="BF239" s="588"/>
      <c r="BG239" s="588"/>
      <c r="BH239" s="588"/>
      <c r="BI239" s="588"/>
      <c r="BJ239" s="588"/>
      <c r="BK239" s="588"/>
      <c r="BL239" s="588"/>
      <c r="BM239" s="588"/>
      <c r="BN239" s="588"/>
      <c r="BO239" s="588"/>
      <c r="BP239" s="588"/>
      <c r="BQ239" s="588"/>
      <c r="BR239" s="588"/>
      <c r="BS239" s="588"/>
      <c r="BT239" s="588"/>
    </row>
    <row r="240" ht="15.0" customHeight="1">
      <c r="A240" s="118"/>
      <c r="B240" s="118"/>
      <c r="C240" s="118"/>
      <c r="D240" s="118"/>
      <c r="E240" s="118"/>
      <c r="F240" s="118"/>
      <c r="G240" s="117"/>
      <c r="H240" s="118"/>
      <c r="I240" s="118"/>
      <c r="J240" s="118"/>
      <c r="K240" s="118"/>
      <c r="L240" s="118"/>
      <c r="M240" s="118"/>
      <c r="N240" s="118"/>
      <c r="O240" s="118"/>
      <c r="P240" s="118"/>
      <c r="Q240" s="118"/>
      <c r="R240" s="118"/>
      <c r="S240" s="118"/>
      <c r="T240" s="118"/>
      <c r="U240" s="118"/>
      <c r="V240" s="118"/>
      <c r="W240" s="118"/>
      <c r="X240" s="118"/>
      <c r="Y240" s="118"/>
      <c r="Z240" s="117"/>
      <c r="AA240" s="118"/>
      <c r="AB240" s="118"/>
      <c r="AC240" s="118"/>
      <c r="AD240" s="117"/>
      <c r="AE240" s="118"/>
      <c r="AF240" s="118"/>
      <c r="AG240" s="118"/>
      <c r="AH240" s="118"/>
      <c r="AI240" s="118"/>
      <c r="AJ240" s="118"/>
      <c r="AK240" s="118"/>
      <c r="AL240" s="118"/>
      <c r="AM240" s="118"/>
      <c r="AN240" s="118"/>
      <c r="AO240" s="118"/>
      <c r="AP240" s="118"/>
      <c r="AQ240" s="118"/>
      <c r="AR240" s="118"/>
      <c r="AS240" s="118"/>
      <c r="AT240" s="118"/>
      <c r="AU240" s="118"/>
      <c r="AV240" s="118"/>
      <c r="AW240" s="118"/>
      <c r="AX240" s="118"/>
      <c r="AY240" s="118"/>
      <c r="AZ240" s="118"/>
      <c r="BA240" s="118"/>
      <c r="BB240" s="118"/>
      <c r="BC240" s="118"/>
      <c r="BD240" s="118"/>
      <c r="BE240" s="118"/>
      <c r="BF240" s="118"/>
      <c r="BG240" s="118"/>
      <c r="BH240" s="118"/>
      <c r="BI240" s="118"/>
      <c r="BJ240" s="118"/>
      <c r="BK240" s="118"/>
      <c r="BL240" s="118"/>
      <c r="BM240" s="118"/>
      <c r="BN240" s="118"/>
      <c r="BO240" s="118"/>
      <c r="BP240" s="118"/>
      <c r="BQ240" s="118"/>
      <c r="BR240" s="118"/>
      <c r="BS240" s="118"/>
      <c r="BT240" s="118"/>
    </row>
    <row r="241" ht="15.75" customHeight="1">
      <c r="A241" s="8"/>
      <c r="B241" s="8"/>
      <c r="C241" s="8"/>
      <c r="D241" s="8"/>
      <c r="E241" s="8"/>
      <c r="F241" s="8"/>
      <c r="G241" s="595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595"/>
      <c r="AA241" s="8"/>
      <c r="AB241" s="8"/>
      <c r="AC241" s="8"/>
      <c r="AD241" s="595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</row>
    <row r="242" ht="15.75" customHeight="1">
      <c r="A242" s="8"/>
      <c r="B242" s="8"/>
      <c r="C242" s="8"/>
      <c r="D242" s="8"/>
      <c r="E242" s="8"/>
      <c r="F242" s="8"/>
      <c r="G242" s="595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595"/>
      <c r="AA242" s="8"/>
      <c r="AB242" s="8"/>
      <c r="AC242" s="8"/>
      <c r="AD242" s="595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</row>
    <row r="243" ht="15.75" customHeight="1">
      <c r="A243" s="8"/>
      <c r="B243" s="8"/>
      <c r="C243" s="8"/>
      <c r="D243" s="8"/>
      <c r="E243" s="8"/>
      <c r="F243" s="8"/>
      <c r="G243" s="595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595"/>
      <c r="AA243" s="8"/>
      <c r="AB243" s="8"/>
      <c r="AC243" s="8"/>
      <c r="AD243" s="595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</row>
    <row r="244" ht="15.75" customHeight="1">
      <c r="A244" s="8"/>
      <c r="B244" s="8"/>
      <c r="C244" s="8"/>
      <c r="D244" s="8"/>
      <c r="E244" s="8"/>
      <c r="F244" s="8"/>
      <c r="G244" s="595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595"/>
      <c r="AA244" s="8"/>
      <c r="AB244" s="8"/>
      <c r="AC244" s="8"/>
      <c r="AD244" s="595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</row>
    <row r="245" ht="15.75" customHeight="1">
      <c r="A245" s="8"/>
      <c r="B245" s="8"/>
      <c r="C245" s="8"/>
      <c r="D245" s="8"/>
      <c r="E245" s="8"/>
      <c r="F245" s="8"/>
      <c r="G245" s="595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595"/>
      <c r="AA245" s="8"/>
      <c r="AB245" s="8"/>
      <c r="AC245" s="8"/>
      <c r="AD245" s="595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</row>
    <row r="246" ht="15.75" customHeight="1">
      <c r="A246" s="8"/>
      <c r="B246" s="8"/>
      <c r="C246" s="8"/>
      <c r="D246" s="8"/>
      <c r="E246" s="8"/>
      <c r="F246" s="8"/>
      <c r="G246" s="595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595"/>
      <c r="AA246" s="8"/>
      <c r="AB246" s="8"/>
      <c r="AC246" s="8"/>
      <c r="AD246" s="595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</row>
    <row r="247" ht="15.75" customHeight="1">
      <c r="A247" s="8"/>
      <c r="B247" s="8"/>
      <c r="C247" s="8"/>
      <c r="D247" s="8"/>
      <c r="E247" s="8"/>
      <c r="F247" s="8"/>
      <c r="G247" s="595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595"/>
      <c r="AA247" s="8"/>
      <c r="AB247" s="8"/>
      <c r="AC247" s="8"/>
      <c r="AD247" s="595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</row>
    <row r="248" ht="15.75" customHeight="1">
      <c r="A248" s="8"/>
      <c r="B248" s="8"/>
      <c r="C248" s="8"/>
      <c r="D248" s="8"/>
      <c r="E248" s="8"/>
      <c r="F248" s="8"/>
      <c r="G248" s="595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595"/>
      <c r="AA248" s="8"/>
      <c r="AB248" s="8"/>
      <c r="AC248" s="8"/>
      <c r="AD248" s="595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</row>
    <row r="249" ht="15.75" customHeight="1">
      <c r="A249" s="8"/>
      <c r="B249" s="8"/>
      <c r="C249" s="8"/>
      <c r="D249" s="8"/>
      <c r="E249" s="8"/>
      <c r="F249" s="8"/>
      <c r="G249" s="595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595"/>
      <c r="AA249" s="8"/>
      <c r="AB249" s="8"/>
      <c r="AC249" s="8"/>
      <c r="AD249" s="595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</row>
    <row r="250" ht="15.75" customHeight="1">
      <c r="A250" s="8"/>
      <c r="B250" s="8"/>
      <c r="C250" s="8"/>
      <c r="D250" s="8"/>
      <c r="E250" s="8"/>
      <c r="F250" s="8"/>
      <c r="G250" s="595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595"/>
      <c r="AA250" s="8"/>
      <c r="AB250" s="8"/>
      <c r="AC250" s="8"/>
      <c r="AD250" s="595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</row>
    <row r="251" ht="15.75" customHeight="1">
      <c r="A251" s="8"/>
      <c r="B251" s="8"/>
      <c r="C251" s="8"/>
      <c r="D251" s="8"/>
      <c r="E251" s="8"/>
      <c r="F251" s="8"/>
      <c r="G251" s="595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595"/>
      <c r="AA251" s="8"/>
      <c r="AB251" s="8"/>
      <c r="AC251" s="8"/>
      <c r="AD251" s="595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</row>
    <row r="252" ht="15.75" customHeight="1">
      <c r="A252" s="8"/>
      <c r="B252" s="8"/>
      <c r="C252" s="8"/>
      <c r="D252" s="8"/>
      <c r="E252" s="8"/>
      <c r="F252" s="8"/>
      <c r="G252" s="595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595"/>
      <c r="AA252" s="8"/>
      <c r="AB252" s="8"/>
      <c r="AC252" s="8"/>
      <c r="AD252" s="595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</row>
    <row r="253" ht="15.75" customHeight="1">
      <c r="A253" s="8"/>
      <c r="B253" s="8"/>
      <c r="C253" s="8"/>
      <c r="D253" s="8"/>
      <c r="E253" s="8"/>
      <c r="F253" s="8"/>
      <c r="G253" s="595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595"/>
      <c r="AA253" s="8"/>
      <c r="AB253" s="8"/>
      <c r="AC253" s="8"/>
      <c r="AD253" s="595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</row>
    <row r="254" ht="15.75" customHeight="1">
      <c r="A254" s="8"/>
      <c r="B254" s="8"/>
      <c r="C254" s="8"/>
      <c r="D254" s="8"/>
      <c r="E254" s="8"/>
      <c r="F254" s="8"/>
      <c r="G254" s="595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595"/>
      <c r="AA254" s="8"/>
      <c r="AB254" s="8"/>
      <c r="AC254" s="8"/>
      <c r="AD254" s="595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</row>
    <row r="255" ht="15.75" customHeight="1">
      <c r="A255" s="8"/>
      <c r="B255" s="8"/>
      <c r="C255" s="8"/>
      <c r="D255" s="8"/>
      <c r="E255" s="8"/>
      <c r="F255" s="8"/>
      <c r="G255" s="595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595"/>
      <c r="AA255" s="8"/>
      <c r="AB255" s="8"/>
      <c r="AC255" s="8"/>
      <c r="AD255" s="595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</row>
    <row r="256" ht="15.75" customHeight="1">
      <c r="A256" s="8"/>
      <c r="B256" s="8"/>
      <c r="C256" s="8"/>
      <c r="D256" s="8"/>
      <c r="E256" s="8"/>
      <c r="F256" s="8"/>
      <c r="G256" s="595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595"/>
      <c r="AA256" s="8"/>
      <c r="AB256" s="8"/>
      <c r="AC256" s="8"/>
      <c r="AD256" s="595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</row>
    <row r="257" ht="15.75" customHeight="1">
      <c r="A257" s="8"/>
      <c r="B257" s="8"/>
      <c r="C257" s="8"/>
      <c r="D257" s="8"/>
      <c r="E257" s="8"/>
      <c r="F257" s="8"/>
      <c r="G257" s="595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595"/>
      <c r="AA257" s="8"/>
      <c r="AB257" s="8"/>
      <c r="AC257" s="8"/>
      <c r="AD257" s="595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</row>
    <row r="258" ht="15.75" customHeight="1">
      <c r="A258" s="8"/>
      <c r="B258" s="8"/>
      <c r="C258" s="8"/>
      <c r="D258" s="8"/>
      <c r="E258" s="8"/>
      <c r="F258" s="8"/>
      <c r="G258" s="595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595"/>
      <c r="AA258" s="8"/>
      <c r="AB258" s="8"/>
      <c r="AC258" s="8"/>
      <c r="AD258" s="595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</row>
    <row r="259" ht="15.75" customHeight="1">
      <c r="A259" s="8"/>
      <c r="B259" s="8"/>
      <c r="C259" s="8"/>
      <c r="D259" s="8"/>
      <c r="E259" s="8"/>
      <c r="F259" s="8"/>
      <c r="G259" s="595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595"/>
      <c r="AA259" s="8"/>
      <c r="AB259" s="8"/>
      <c r="AC259" s="8"/>
      <c r="AD259" s="595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</row>
    <row r="260" ht="15.75" customHeight="1">
      <c r="A260" s="8"/>
      <c r="B260" s="8"/>
      <c r="C260" s="8"/>
      <c r="D260" s="8"/>
      <c r="E260" s="8"/>
      <c r="F260" s="8"/>
      <c r="G260" s="595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595"/>
      <c r="AA260" s="8"/>
      <c r="AB260" s="8"/>
      <c r="AC260" s="8"/>
      <c r="AD260" s="595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</row>
    <row r="261" ht="15.75" customHeight="1">
      <c r="A261" s="8"/>
      <c r="B261" s="8"/>
      <c r="C261" s="8"/>
      <c r="D261" s="8"/>
      <c r="E261" s="8"/>
      <c r="F261" s="8"/>
      <c r="G261" s="595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595"/>
      <c r="AA261" s="8"/>
      <c r="AB261" s="8"/>
      <c r="AC261" s="8"/>
      <c r="AD261" s="595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</row>
    <row r="262" ht="15.75" customHeight="1">
      <c r="A262" s="8"/>
      <c r="B262" s="8"/>
      <c r="C262" s="8"/>
      <c r="D262" s="8"/>
      <c r="E262" s="8"/>
      <c r="F262" s="8"/>
      <c r="G262" s="595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595"/>
      <c r="AA262" s="8"/>
      <c r="AB262" s="8"/>
      <c r="AC262" s="8"/>
      <c r="AD262" s="595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</row>
    <row r="263" ht="15.75" customHeight="1">
      <c r="A263" s="8"/>
      <c r="B263" s="8"/>
      <c r="C263" s="8"/>
      <c r="D263" s="8"/>
      <c r="E263" s="8"/>
      <c r="F263" s="8"/>
      <c r="G263" s="595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595"/>
      <c r="AA263" s="8"/>
      <c r="AB263" s="8"/>
      <c r="AC263" s="8"/>
      <c r="AD263" s="595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</row>
    <row r="264" ht="15.75" customHeight="1">
      <c r="A264" s="8"/>
      <c r="B264" s="8"/>
      <c r="C264" s="8"/>
      <c r="D264" s="8"/>
      <c r="E264" s="8"/>
      <c r="F264" s="8"/>
      <c r="G264" s="595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595"/>
      <c r="AA264" s="8"/>
      <c r="AB264" s="8"/>
      <c r="AC264" s="8"/>
      <c r="AD264" s="595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</row>
    <row r="265" ht="15.75" customHeight="1">
      <c r="A265" s="8"/>
      <c r="B265" s="8"/>
      <c r="C265" s="8"/>
      <c r="D265" s="8"/>
      <c r="E265" s="8"/>
      <c r="F265" s="8"/>
      <c r="G265" s="595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595"/>
      <c r="AA265" s="8"/>
      <c r="AB265" s="8"/>
      <c r="AC265" s="8"/>
      <c r="AD265" s="595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</row>
    <row r="266" ht="15.75" customHeight="1">
      <c r="A266" s="8"/>
      <c r="B266" s="8"/>
      <c r="C266" s="8"/>
      <c r="D266" s="8"/>
      <c r="E266" s="8"/>
      <c r="F266" s="8"/>
      <c r="G266" s="595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595"/>
      <c r="AA266" s="8"/>
      <c r="AB266" s="8"/>
      <c r="AC266" s="8"/>
      <c r="AD266" s="595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</row>
    <row r="267" ht="15.75" customHeight="1">
      <c r="A267" s="8"/>
      <c r="B267" s="8"/>
      <c r="C267" s="8"/>
      <c r="D267" s="8"/>
      <c r="E267" s="8"/>
      <c r="F267" s="8"/>
      <c r="G267" s="595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595"/>
      <c r="AA267" s="8"/>
      <c r="AB267" s="8"/>
      <c r="AC267" s="8"/>
      <c r="AD267" s="595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</row>
    <row r="268" ht="15.75" customHeight="1">
      <c r="A268" s="8"/>
      <c r="B268" s="8"/>
      <c r="C268" s="8"/>
      <c r="D268" s="8"/>
      <c r="E268" s="8"/>
      <c r="F268" s="8"/>
      <c r="G268" s="595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595"/>
      <c r="AA268" s="8"/>
      <c r="AB268" s="8"/>
      <c r="AC268" s="8"/>
      <c r="AD268" s="595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</row>
    <row r="269" ht="15.75" customHeight="1">
      <c r="A269" s="8"/>
      <c r="B269" s="8"/>
      <c r="C269" s="8"/>
      <c r="D269" s="8"/>
      <c r="E269" s="8"/>
      <c r="F269" s="8"/>
      <c r="G269" s="595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595"/>
      <c r="AA269" s="8"/>
      <c r="AB269" s="8"/>
      <c r="AC269" s="8"/>
      <c r="AD269" s="595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</row>
    <row r="270" ht="15.75" customHeight="1">
      <c r="A270" s="8"/>
      <c r="B270" s="8"/>
      <c r="C270" s="8"/>
      <c r="D270" s="8"/>
      <c r="E270" s="8"/>
      <c r="F270" s="8"/>
      <c r="G270" s="595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595"/>
      <c r="AA270" s="8"/>
      <c r="AB270" s="8"/>
      <c r="AC270" s="8"/>
      <c r="AD270" s="595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</row>
    <row r="271" ht="15.75" customHeight="1">
      <c r="A271" s="8"/>
      <c r="B271" s="8"/>
      <c r="C271" s="8"/>
      <c r="D271" s="8"/>
      <c r="E271" s="8"/>
      <c r="F271" s="8"/>
      <c r="G271" s="595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595"/>
      <c r="AA271" s="8"/>
      <c r="AB271" s="8"/>
      <c r="AC271" s="8"/>
      <c r="AD271" s="595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</row>
    <row r="272" ht="15.75" customHeight="1">
      <c r="A272" s="8"/>
      <c r="B272" s="8"/>
      <c r="C272" s="8"/>
      <c r="D272" s="8"/>
      <c r="E272" s="8"/>
      <c r="F272" s="8"/>
      <c r="G272" s="595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595"/>
      <c r="AA272" s="8"/>
      <c r="AB272" s="8"/>
      <c r="AC272" s="8"/>
      <c r="AD272" s="595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</row>
    <row r="273" ht="15.75" customHeight="1">
      <c r="A273" s="8"/>
      <c r="B273" s="8"/>
      <c r="C273" s="8"/>
      <c r="D273" s="8"/>
      <c r="E273" s="8"/>
      <c r="F273" s="8"/>
      <c r="G273" s="595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595"/>
      <c r="AA273" s="8"/>
      <c r="AB273" s="8"/>
      <c r="AC273" s="8"/>
      <c r="AD273" s="595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</row>
    <row r="274" ht="15.75" customHeight="1">
      <c r="A274" s="8"/>
      <c r="B274" s="8"/>
      <c r="C274" s="8"/>
      <c r="D274" s="8"/>
      <c r="E274" s="8"/>
      <c r="F274" s="8"/>
      <c r="G274" s="595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595"/>
      <c r="AA274" s="8"/>
      <c r="AB274" s="8"/>
      <c r="AC274" s="8"/>
      <c r="AD274" s="595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</row>
    <row r="275" ht="15.75" customHeight="1">
      <c r="A275" s="8"/>
      <c r="B275" s="8"/>
      <c r="C275" s="8"/>
      <c r="D275" s="8"/>
      <c r="E275" s="8"/>
      <c r="F275" s="8"/>
      <c r="G275" s="595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595"/>
      <c r="AA275" s="8"/>
      <c r="AB275" s="8"/>
      <c r="AC275" s="8"/>
      <c r="AD275" s="595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</row>
    <row r="276" ht="15.75" customHeight="1">
      <c r="A276" s="8"/>
      <c r="B276" s="8"/>
      <c r="C276" s="8"/>
      <c r="D276" s="8"/>
      <c r="E276" s="8"/>
      <c r="F276" s="8"/>
      <c r="G276" s="595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595"/>
      <c r="AA276" s="8"/>
      <c r="AB276" s="8"/>
      <c r="AC276" s="8"/>
      <c r="AD276" s="595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</row>
    <row r="277" ht="15.75" customHeight="1">
      <c r="A277" s="8"/>
      <c r="B277" s="8"/>
      <c r="C277" s="8"/>
      <c r="D277" s="8"/>
      <c r="E277" s="8"/>
      <c r="F277" s="8"/>
      <c r="G277" s="595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595"/>
      <c r="AA277" s="8"/>
      <c r="AB277" s="8"/>
      <c r="AC277" s="8"/>
      <c r="AD277" s="595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</row>
    <row r="278" ht="15.75" customHeight="1">
      <c r="A278" s="8"/>
      <c r="B278" s="8"/>
      <c r="C278" s="8"/>
      <c r="D278" s="8"/>
      <c r="E278" s="8"/>
      <c r="F278" s="8"/>
      <c r="G278" s="595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595"/>
      <c r="AA278" s="8"/>
      <c r="AB278" s="8"/>
      <c r="AC278" s="8"/>
      <c r="AD278" s="595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</row>
    <row r="279" ht="15.75" customHeight="1">
      <c r="A279" s="8"/>
      <c r="B279" s="8"/>
      <c r="C279" s="8"/>
      <c r="D279" s="8"/>
      <c r="E279" s="8"/>
      <c r="F279" s="8"/>
      <c r="G279" s="595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595"/>
      <c r="AA279" s="8"/>
      <c r="AB279" s="8"/>
      <c r="AC279" s="8"/>
      <c r="AD279" s="595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</row>
    <row r="280" ht="15.75" customHeight="1">
      <c r="A280" s="8"/>
      <c r="B280" s="8"/>
      <c r="C280" s="8"/>
      <c r="D280" s="8"/>
      <c r="E280" s="8"/>
      <c r="F280" s="8"/>
      <c r="G280" s="595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595"/>
      <c r="AA280" s="8"/>
      <c r="AB280" s="8"/>
      <c r="AC280" s="8"/>
      <c r="AD280" s="595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</row>
    <row r="281" ht="15.75" customHeight="1">
      <c r="A281" s="8"/>
      <c r="B281" s="8"/>
      <c r="C281" s="8"/>
      <c r="D281" s="8"/>
      <c r="E281" s="8"/>
      <c r="F281" s="8"/>
      <c r="G281" s="595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595"/>
      <c r="AA281" s="8"/>
      <c r="AB281" s="8"/>
      <c r="AC281" s="8"/>
      <c r="AD281" s="595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</row>
    <row r="282" ht="15.75" customHeight="1">
      <c r="A282" s="8"/>
      <c r="B282" s="8"/>
      <c r="C282" s="8"/>
      <c r="D282" s="8"/>
      <c r="E282" s="8"/>
      <c r="F282" s="8"/>
      <c r="G282" s="595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595"/>
      <c r="AA282" s="8"/>
      <c r="AB282" s="8"/>
      <c r="AC282" s="8"/>
      <c r="AD282" s="595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</row>
    <row r="283" ht="15.75" customHeight="1">
      <c r="A283" s="8"/>
      <c r="B283" s="8"/>
      <c r="C283" s="8"/>
      <c r="D283" s="8"/>
      <c r="E283" s="8"/>
      <c r="F283" s="8"/>
      <c r="G283" s="595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595"/>
      <c r="AA283" s="8"/>
      <c r="AB283" s="8"/>
      <c r="AC283" s="8"/>
      <c r="AD283" s="595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</row>
    <row r="284" ht="15.75" customHeight="1">
      <c r="A284" s="8"/>
      <c r="B284" s="8"/>
      <c r="C284" s="8"/>
      <c r="D284" s="8"/>
      <c r="E284" s="8"/>
      <c r="F284" s="8"/>
      <c r="G284" s="595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595"/>
      <c r="AA284" s="8"/>
      <c r="AB284" s="8"/>
      <c r="AC284" s="8"/>
      <c r="AD284" s="595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</row>
    <row r="285" ht="15.75" customHeight="1">
      <c r="A285" s="8"/>
      <c r="B285" s="8"/>
      <c r="C285" s="8"/>
      <c r="D285" s="8"/>
      <c r="E285" s="8"/>
      <c r="F285" s="8"/>
      <c r="G285" s="595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595"/>
      <c r="AA285" s="8"/>
      <c r="AB285" s="8"/>
      <c r="AC285" s="8"/>
      <c r="AD285" s="595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</row>
    <row r="286" ht="15.75" customHeight="1">
      <c r="A286" s="8"/>
      <c r="B286" s="8"/>
      <c r="C286" s="8"/>
      <c r="D286" s="8"/>
      <c r="E286" s="8"/>
      <c r="F286" s="8"/>
      <c r="G286" s="595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595"/>
      <c r="AA286" s="8"/>
      <c r="AB286" s="8"/>
      <c r="AC286" s="8"/>
      <c r="AD286" s="595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</row>
    <row r="287" ht="15.75" customHeight="1">
      <c r="A287" s="8"/>
      <c r="B287" s="8"/>
      <c r="C287" s="8"/>
      <c r="D287" s="8"/>
      <c r="E287" s="8"/>
      <c r="F287" s="8"/>
      <c r="G287" s="595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595"/>
      <c r="AA287" s="8"/>
      <c r="AB287" s="8"/>
      <c r="AC287" s="8"/>
      <c r="AD287" s="595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</row>
    <row r="288" ht="15.75" customHeight="1">
      <c r="A288" s="8"/>
      <c r="B288" s="8"/>
      <c r="C288" s="8"/>
      <c r="D288" s="8"/>
      <c r="E288" s="8"/>
      <c r="F288" s="8"/>
      <c r="G288" s="595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595"/>
      <c r="AA288" s="8"/>
      <c r="AB288" s="8"/>
      <c r="AC288" s="8"/>
      <c r="AD288" s="595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</row>
    <row r="289" ht="15.75" customHeight="1">
      <c r="A289" s="8"/>
      <c r="B289" s="8"/>
      <c r="C289" s="8"/>
      <c r="D289" s="8"/>
      <c r="E289" s="8"/>
      <c r="F289" s="8"/>
      <c r="G289" s="595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595"/>
      <c r="AA289" s="8"/>
      <c r="AB289" s="8"/>
      <c r="AC289" s="8"/>
      <c r="AD289" s="595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</row>
    <row r="290" ht="15.75" customHeight="1">
      <c r="A290" s="8"/>
      <c r="B290" s="8"/>
      <c r="C290" s="8"/>
      <c r="D290" s="8"/>
      <c r="E290" s="8"/>
      <c r="F290" s="8"/>
      <c r="G290" s="595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595"/>
      <c r="AA290" s="8"/>
      <c r="AB290" s="8"/>
      <c r="AC290" s="8"/>
      <c r="AD290" s="595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</row>
    <row r="291" ht="15.75" customHeight="1">
      <c r="A291" s="8"/>
      <c r="B291" s="8"/>
      <c r="C291" s="8"/>
      <c r="D291" s="8"/>
      <c r="E291" s="8"/>
      <c r="F291" s="8"/>
      <c r="G291" s="595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595"/>
      <c r="AA291" s="8"/>
      <c r="AB291" s="8"/>
      <c r="AC291" s="8"/>
      <c r="AD291" s="595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</row>
    <row r="292" ht="15.75" customHeight="1">
      <c r="A292" s="8"/>
      <c r="B292" s="8"/>
      <c r="C292" s="8"/>
      <c r="D292" s="8"/>
      <c r="E292" s="8"/>
      <c r="F292" s="8"/>
      <c r="G292" s="595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595"/>
      <c r="AA292" s="8"/>
      <c r="AB292" s="8"/>
      <c r="AC292" s="8"/>
      <c r="AD292" s="595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</row>
    <row r="293" ht="15.75" customHeight="1">
      <c r="A293" s="8"/>
      <c r="B293" s="8"/>
      <c r="C293" s="8"/>
      <c r="D293" s="8"/>
      <c r="E293" s="8"/>
      <c r="F293" s="8"/>
      <c r="G293" s="595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595"/>
      <c r="AA293" s="8"/>
      <c r="AB293" s="8"/>
      <c r="AC293" s="8"/>
      <c r="AD293" s="595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</row>
    <row r="294" ht="15.75" customHeight="1">
      <c r="A294" s="8"/>
      <c r="B294" s="8"/>
      <c r="C294" s="8"/>
      <c r="D294" s="8"/>
      <c r="E294" s="8"/>
      <c r="F294" s="8"/>
      <c r="G294" s="595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595"/>
      <c r="AA294" s="8"/>
      <c r="AB294" s="8"/>
      <c r="AC294" s="8"/>
      <c r="AD294" s="595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</row>
    <row r="295" ht="15.75" customHeight="1">
      <c r="A295" s="8"/>
      <c r="B295" s="8"/>
      <c r="C295" s="8"/>
      <c r="D295" s="8"/>
      <c r="E295" s="8"/>
      <c r="F295" s="8"/>
      <c r="G295" s="595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595"/>
      <c r="AA295" s="8"/>
      <c r="AB295" s="8"/>
      <c r="AC295" s="8"/>
      <c r="AD295" s="595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</row>
    <row r="296" ht="15.75" customHeight="1">
      <c r="A296" s="8"/>
      <c r="B296" s="8"/>
      <c r="C296" s="8"/>
      <c r="D296" s="8"/>
      <c r="E296" s="8"/>
      <c r="F296" s="8"/>
      <c r="G296" s="595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595"/>
      <c r="AA296" s="8"/>
      <c r="AB296" s="8"/>
      <c r="AC296" s="8"/>
      <c r="AD296" s="595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</row>
    <row r="297" ht="15.75" customHeight="1">
      <c r="A297" s="8"/>
      <c r="B297" s="8"/>
      <c r="C297" s="8"/>
      <c r="D297" s="8"/>
      <c r="E297" s="8"/>
      <c r="F297" s="8"/>
      <c r="G297" s="595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595"/>
      <c r="AA297" s="8"/>
      <c r="AB297" s="8"/>
      <c r="AC297" s="8"/>
      <c r="AD297" s="595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</row>
    <row r="298" ht="15.75" customHeight="1">
      <c r="A298" s="8"/>
      <c r="B298" s="8"/>
      <c r="C298" s="8"/>
      <c r="D298" s="8"/>
      <c r="E298" s="8"/>
      <c r="F298" s="8"/>
      <c r="G298" s="595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595"/>
      <c r="AA298" s="8"/>
      <c r="AB298" s="8"/>
      <c r="AC298" s="8"/>
      <c r="AD298" s="595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</row>
    <row r="299" ht="15.75" customHeight="1">
      <c r="A299" s="8"/>
      <c r="B299" s="8"/>
      <c r="C299" s="8"/>
      <c r="D299" s="8"/>
      <c r="E299" s="8"/>
      <c r="F299" s="8"/>
      <c r="G299" s="595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595"/>
      <c r="AA299" s="8"/>
      <c r="AB299" s="8"/>
      <c r="AC299" s="8"/>
      <c r="AD299" s="595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</row>
    <row r="300" ht="15.75" customHeight="1">
      <c r="A300" s="8"/>
      <c r="B300" s="8"/>
      <c r="C300" s="8"/>
      <c r="D300" s="8"/>
      <c r="E300" s="8"/>
      <c r="F300" s="8"/>
      <c r="G300" s="595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595"/>
      <c r="AA300" s="8"/>
      <c r="AB300" s="8"/>
      <c r="AC300" s="8"/>
      <c r="AD300" s="595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</row>
    <row r="301" ht="15.75" customHeight="1">
      <c r="A301" s="8"/>
      <c r="B301" s="8"/>
      <c r="C301" s="8"/>
      <c r="D301" s="8"/>
      <c r="E301" s="8"/>
      <c r="F301" s="8"/>
      <c r="G301" s="595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595"/>
      <c r="AA301" s="8"/>
      <c r="AB301" s="8"/>
      <c r="AC301" s="8"/>
      <c r="AD301" s="595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</row>
    <row r="302" ht="15.75" customHeight="1">
      <c r="A302" s="8"/>
      <c r="B302" s="8"/>
      <c r="C302" s="8"/>
      <c r="D302" s="8"/>
      <c r="E302" s="8"/>
      <c r="F302" s="8"/>
      <c r="G302" s="595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595"/>
      <c r="AA302" s="8"/>
      <c r="AB302" s="8"/>
      <c r="AC302" s="8"/>
      <c r="AD302" s="595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</row>
    <row r="303" ht="15.75" customHeight="1">
      <c r="A303" s="8"/>
      <c r="B303" s="8"/>
      <c r="C303" s="8"/>
      <c r="D303" s="8"/>
      <c r="E303" s="8"/>
      <c r="F303" s="8"/>
      <c r="G303" s="595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595"/>
      <c r="AA303" s="8"/>
      <c r="AB303" s="8"/>
      <c r="AC303" s="8"/>
      <c r="AD303" s="595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</row>
    <row r="304" ht="15.75" customHeight="1">
      <c r="A304" s="8"/>
      <c r="B304" s="8"/>
      <c r="C304" s="8"/>
      <c r="D304" s="8"/>
      <c r="E304" s="8"/>
      <c r="F304" s="8"/>
      <c r="G304" s="595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595"/>
      <c r="AA304" s="8"/>
      <c r="AB304" s="8"/>
      <c r="AC304" s="8"/>
      <c r="AD304" s="595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</row>
    <row r="305" ht="15.75" customHeight="1">
      <c r="A305" s="8"/>
      <c r="B305" s="8"/>
      <c r="C305" s="8"/>
      <c r="D305" s="8"/>
      <c r="E305" s="8"/>
      <c r="F305" s="8"/>
      <c r="G305" s="595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595"/>
      <c r="AA305" s="8"/>
      <c r="AB305" s="8"/>
      <c r="AC305" s="8"/>
      <c r="AD305" s="595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</row>
    <row r="306" ht="15.75" customHeight="1">
      <c r="A306" s="8"/>
      <c r="B306" s="8"/>
      <c r="C306" s="8"/>
      <c r="D306" s="8"/>
      <c r="E306" s="8"/>
      <c r="F306" s="8"/>
      <c r="G306" s="595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595"/>
      <c r="AA306" s="8"/>
      <c r="AB306" s="8"/>
      <c r="AC306" s="8"/>
      <c r="AD306" s="595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</row>
    <row r="307" ht="15.75" customHeight="1">
      <c r="A307" s="8"/>
      <c r="B307" s="8"/>
      <c r="C307" s="8"/>
      <c r="D307" s="8"/>
      <c r="E307" s="8"/>
      <c r="F307" s="8"/>
      <c r="G307" s="595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595"/>
      <c r="AA307" s="8"/>
      <c r="AB307" s="8"/>
      <c r="AC307" s="8"/>
      <c r="AD307" s="595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</row>
    <row r="308" ht="15.75" customHeight="1">
      <c r="A308" s="8"/>
      <c r="B308" s="8"/>
      <c r="C308" s="8"/>
      <c r="D308" s="8"/>
      <c r="E308" s="8"/>
      <c r="F308" s="8"/>
      <c r="G308" s="595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595"/>
      <c r="AA308" s="8"/>
      <c r="AB308" s="8"/>
      <c r="AC308" s="8"/>
      <c r="AD308" s="595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</row>
    <row r="309" ht="15.75" customHeight="1">
      <c r="A309" s="8"/>
      <c r="B309" s="8"/>
      <c r="C309" s="8"/>
      <c r="D309" s="8"/>
      <c r="E309" s="8"/>
      <c r="F309" s="8"/>
      <c r="G309" s="595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595"/>
      <c r="AA309" s="8"/>
      <c r="AB309" s="8"/>
      <c r="AC309" s="8"/>
      <c r="AD309" s="595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</row>
    <row r="310" ht="15.75" customHeight="1">
      <c r="A310" s="8"/>
      <c r="B310" s="8"/>
      <c r="C310" s="8"/>
      <c r="D310" s="8"/>
      <c r="E310" s="8"/>
      <c r="F310" s="8"/>
      <c r="G310" s="595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595"/>
      <c r="AA310" s="8"/>
      <c r="AB310" s="8"/>
      <c r="AC310" s="8"/>
      <c r="AD310" s="595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</row>
    <row r="311" ht="15.75" customHeight="1">
      <c r="A311" s="8"/>
      <c r="B311" s="8"/>
      <c r="C311" s="8"/>
      <c r="D311" s="8"/>
      <c r="E311" s="8"/>
      <c r="F311" s="8"/>
      <c r="G311" s="595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595"/>
      <c r="AA311" s="8"/>
      <c r="AB311" s="8"/>
      <c r="AC311" s="8"/>
      <c r="AD311" s="595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</row>
    <row r="312" ht="15.75" customHeight="1">
      <c r="A312" s="8"/>
      <c r="B312" s="8"/>
      <c r="C312" s="8"/>
      <c r="D312" s="8"/>
      <c r="E312" s="8"/>
      <c r="F312" s="8"/>
      <c r="G312" s="595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595"/>
      <c r="AA312" s="8"/>
      <c r="AB312" s="8"/>
      <c r="AC312" s="8"/>
      <c r="AD312" s="595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</row>
    <row r="313" ht="15.75" customHeight="1">
      <c r="A313" s="8"/>
      <c r="B313" s="8"/>
      <c r="C313" s="8"/>
      <c r="D313" s="8"/>
      <c r="E313" s="8"/>
      <c r="F313" s="8"/>
      <c r="G313" s="595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595"/>
      <c r="AA313" s="8"/>
      <c r="AB313" s="8"/>
      <c r="AC313" s="8"/>
      <c r="AD313" s="595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</row>
    <row r="314" ht="15.75" customHeight="1">
      <c r="A314" s="8"/>
      <c r="B314" s="8"/>
      <c r="C314" s="8"/>
      <c r="D314" s="8"/>
      <c r="E314" s="8"/>
      <c r="F314" s="8"/>
      <c r="G314" s="595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595"/>
      <c r="AA314" s="8"/>
      <c r="AB314" s="8"/>
      <c r="AC314" s="8"/>
      <c r="AD314" s="595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</row>
    <row r="315" ht="15.75" customHeight="1">
      <c r="A315" s="8"/>
      <c r="B315" s="8"/>
      <c r="C315" s="8"/>
      <c r="D315" s="8"/>
      <c r="E315" s="8"/>
      <c r="F315" s="8"/>
      <c r="G315" s="595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595"/>
      <c r="AA315" s="8"/>
      <c r="AB315" s="8"/>
      <c r="AC315" s="8"/>
      <c r="AD315" s="595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</row>
    <row r="316" ht="15.75" customHeight="1">
      <c r="A316" s="8"/>
      <c r="B316" s="8"/>
      <c r="C316" s="8"/>
      <c r="D316" s="8"/>
      <c r="E316" s="8"/>
      <c r="F316" s="8"/>
      <c r="G316" s="595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595"/>
      <c r="AA316" s="8"/>
      <c r="AB316" s="8"/>
      <c r="AC316" s="8"/>
      <c r="AD316" s="595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</row>
    <row r="317" ht="15.75" customHeight="1">
      <c r="A317" s="8"/>
      <c r="B317" s="8"/>
      <c r="C317" s="8"/>
      <c r="D317" s="8"/>
      <c r="E317" s="8"/>
      <c r="F317" s="8"/>
      <c r="G317" s="595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595"/>
      <c r="AA317" s="8"/>
      <c r="AB317" s="8"/>
      <c r="AC317" s="8"/>
      <c r="AD317" s="595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</row>
    <row r="318" ht="15.75" customHeight="1">
      <c r="A318" s="8"/>
      <c r="B318" s="8"/>
      <c r="C318" s="8"/>
      <c r="D318" s="8"/>
      <c r="E318" s="8"/>
      <c r="F318" s="8"/>
      <c r="G318" s="595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595"/>
      <c r="AA318" s="8"/>
      <c r="AB318" s="8"/>
      <c r="AC318" s="8"/>
      <c r="AD318" s="595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</row>
    <row r="319" ht="15.75" customHeight="1">
      <c r="A319" s="8"/>
      <c r="B319" s="8"/>
      <c r="C319" s="8"/>
      <c r="D319" s="8"/>
      <c r="E319" s="8"/>
      <c r="F319" s="8"/>
      <c r="G319" s="595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595"/>
      <c r="AA319" s="8"/>
      <c r="AB319" s="8"/>
      <c r="AC319" s="8"/>
      <c r="AD319" s="595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</row>
    <row r="320" ht="15.75" customHeight="1">
      <c r="A320" s="8"/>
      <c r="B320" s="8"/>
      <c r="C320" s="8"/>
      <c r="D320" s="8"/>
      <c r="E320" s="8"/>
      <c r="F320" s="8"/>
      <c r="G320" s="595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595"/>
      <c r="AA320" s="8"/>
      <c r="AB320" s="8"/>
      <c r="AC320" s="8"/>
      <c r="AD320" s="595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</row>
    <row r="321" ht="15.75" customHeight="1">
      <c r="A321" s="8"/>
      <c r="B321" s="8"/>
      <c r="C321" s="8"/>
      <c r="D321" s="8"/>
      <c r="E321" s="8"/>
      <c r="F321" s="8"/>
      <c r="G321" s="595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595"/>
      <c r="AA321" s="8"/>
      <c r="AB321" s="8"/>
      <c r="AC321" s="8"/>
      <c r="AD321" s="595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</row>
    <row r="322" ht="15.75" customHeight="1">
      <c r="A322" s="8"/>
      <c r="B322" s="8"/>
      <c r="C322" s="8"/>
      <c r="D322" s="8"/>
      <c r="E322" s="8"/>
      <c r="F322" s="8"/>
      <c r="G322" s="595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595"/>
      <c r="AA322" s="8"/>
      <c r="AB322" s="8"/>
      <c r="AC322" s="8"/>
      <c r="AD322" s="595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</row>
    <row r="323" ht="15.75" customHeight="1">
      <c r="A323" s="8"/>
      <c r="B323" s="8"/>
      <c r="C323" s="8"/>
      <c r="D323" s="8"/>
      <c r="E323" s="8"/>
      <c r="F323" s="8"/>
      <c r="G323" s="595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595"/>
      <c r="AA323" s="8"/>
      <c r="AB323" s="8"/>
      <c r="AC323" s="8"/>
      <c r="AD323" s="595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</row>
    <row r="324" ht="15.75" customHeight="1">
      <c r="A324" s="8"/>
      <c r="B324" s="8"/>
      <c r="C324" s="8"/>
      <c r="D324" s="8"/>
      <c r="E324" s="8"/>
      <c r="F324" s="8"/>
      <c r="G324" s="595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595"/>
      <c r="AA324" s="8"/>
      <c r="AB324" s="8"/>
      <c r="AC324" s="8"/>
      <c r="AD324" s="595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</row>
    <row r="325" ht="15.75" customHeight="1">
      <c r="A325" s="8"/>
      <c r="B325" s="8"/>
      <c r="C325" s="8"/>
      <c r="D325" s="8"/>
      <c r="E325" s="8"/>
      <c r="F325" s="8"/>
      <c r="G325" s="595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595"/>
      <c r="AA325" s="8"/>
      <c r="AB325" s="8"/>
      <c r="AC325" s="8"/>
      <c r="AD325" s="595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</row>
    <row r="326" ht="15.75" customHeight="1">
      <c r="A326" s="8"/>
      <c r="B326" s="8"/>
      <c r="C326" s="8"/>
      <c r="D326" s="8"/>
      <c r="E326" s="8"/>
      <c r="F326" s="8"/>
      <c r="G326" s="595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595"/>
      <c r="AA326" s="8"/>
      <c r="AB326" s="8"/>
      <c r="AC326" s="8"/>
      <c r="AD326" s="595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</row>
    <row r="327" ht="15.75" customHeight="1">
      <c r="A327" s="8"/>
      <c r="B327" s="8"/>
      <c r="C327" s="8"/>
      <c r="D327" s="8"/>
      <c r="E327" s="8"/>
      <c r="F327" s="8"/>
      <c r="G327" s="595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595"/>
      <c r="AA327" s="8"/>
      <c r="AB327" s="8"/>
      <c r="AC327" s="8"/>
      <c r="AD327" s="595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</row>
    <row r="328" ht="15.75" customHeight="1">
      <c r="A328" s="8"/>
      <c r="B328" s="8"/>
      <c r="C328" s="8"/>
      <c r="D328" s="8"/>
      <c r="E328" s="8"/>
      <c r="F328" s="8"/>
      <c r="G328" s="595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595"/>
      <c r="AA328" s="8"/>
      <c r="AB328" s="8"/>
      <c r="AC328" s="8"/>
      <c r="AD328" s="595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</row>
    <row r="329" ht="15.75" customHeight="1">
      <c r="A329" s="8"/>
      <c r="B329" s="8"/>
      <c r="C329" s="8"/>
      <c r="D329" s="8"/>
      <c r="E329" s="8"/>
      <c r="F329" s="8"/>
      <c r="G329" s="595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595"/>
      <c r="AA329" s="8"/>
      <c r="AB329" s="8"/>
      <c r="AC329" s="8"/>
      <c r="AD329" s="595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</row>
    <row r="330" ht="15.75" customHeight="1">
      <c r="A330" s="8"/>
      <c r="B330" s="8"/>
      <c r="C330" s="8"/>
      <c r="D330" s="8"/>
      <c r="E330" s="8"/>
      <c r="F330" s="8"/>
      <c r="G330" s="595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595"/>
      <c r="AA330" s="8"/>
      <c r="AB330" s="8"/>
      <c r="AC330" s="8"/>
      <c r="AD330" s="595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</row>
    <row r="331" ht="15.75" customHeight="1">
      <c r="A331" s="8"/>
      <c r="B331" s="8"/>
      <c r="C331" s="8"/>
      <c r="D331" s="8"/>
      <c r="E331" s="8"/>
      <c r="F331" s="8"/>
      <c r="G331" s="595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595"/>
      <c r="AA331" s="8"/>
      <c r="AB331" s="8"/>
      <c r="AC331" s="8"/>
      <c r="AD331" s="595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</row>
    <row r="332" ht="15.75" customHeight="1">
      <c r="A332" s="8"/>
      <c r="B332" s="8"/>
      <c r="C332" s="8"/>
      <c r="D332" s="8"/>
      <c r="E332" s="8"/>
      <c r="F332" s="8"/>
      <c r="G332" s="595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595"/>
      <c r="AA332" s="8"/>
      <c r="AB332" s="8"/>
      <c r="AC332" s="8"/>
      <c r="AD332" s="595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</row>
    <row r="333" ht="15.75" customHeight="1">
      <c r="A333" s="8"/>
      <c r="B333" s="8"/>
      <c r="C333" s="8"/>
      <c r="D333" s="8"/>
      <c r="E333" s="8"/>
      <c r="F333" s="8"/>
      <c r="G333" s="595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595"/>
      <c r="AA333" s="8"/>
      <c r="AB333" s="8"/>
      <c r="AC333" s="8"/>
      <c r="AD333" s="595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</row>
    <row r="334" ht="15.75" customHeight="1">
      <c r="A334" s="8"/>
      <c r="B334" s="8"/>
      <c r="C334" s="8"/>
      <c r="D334" s="8"/>
      <c r="E334" s="8"/>
      <c r="F334" s="8"/>
      <c r="G334" s="595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595"/>
      <c r="AA334" s="8"/>
      <c r="AB334" s="8"/>
      <c r="AC334" s="8"/>
      <c r="AD334" s="595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</row>
    <row r="335" ht="15.75" customHeight="1">
      <c r="A335" s="8"/>
      <c r="B335" s="8"/>
      <c r="C335" s="8"/>
      <c r="D335" s="8"/>
      <c r="E335" s="8"/>
      <c r="F335" s="8"/>
      <c r="G335" s="595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595"/>
      <c r="AA335" s="8"/>
      <c r="AB335" s="8"/>
      <c r="AC335" s="8"/>
      <c r="AD335" s="595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</row>
    <row r="336" ht="15.75" customHeight="1">
      <c r="A336" s="8"/>
      <c r="B336" s="8"/>
      <c r="C336" s="8"/>
      <c r="D336" s="8"/>
      <c r="E336" s="8"/>
      <c r="F336" s="8"/>
      <c r="G336" s="595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595"/>
      <c r="AA336" s="8"/>
      <c r="AB336" s="8"/>
      <c r="AC336" s="8"/>
      <c r="AD336" s="595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</row>
    <row r="337" ht="15.75" customHeight="1">
      <c r="A337" s="8"/>
      <c r="B337" s="8"/>
      <c r="C337" s="8"/>
      <c r="D337" s="8"/>
      <c r="E337" s="8"/>
      <c r="F337" s="8"/>
      <c r="G337" s="595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595"/>
      <c r="AA337" s="8"/>
      <c r="AB337" s="8"/>
      <c r="AC337" s="8"/>
      <c r="AD337" s="595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</row>
    <row r="338" ht="15.75" customHeight="1">
      <c r="A338" s="8"/>
      <c r="B338" s="8"/>
      <c r="C338" s="8"/>
      <c r="D338" s="8"/>
      <c r="E338" s="8"/>
      <c r="F338" s="8"/>
      <c r="G338" s="595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595"/>
      <c r="AA338" s="8"/>
      <c r="AB338" s="8"/>
      <c r="AC338" s="8"/>
      <c r="AD338" s="595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</row>
    <row r="339" ht="15.75" customHeight="1">
      <c r="A339" s="8"/>
      <c r="B339" s="8"/>
      <c r="C339" s="8"/>
      <c r="D339" s="8"/>
      <c r="E339" s="8"/>
      <c r="F339" s="8"/>
      <c r="G339" s="595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595"/>
      <c r="AA339" s="8"/>
      <c r="AB339" s="8"/>
      <c r="AC339" s="8"/>
      <c r="AD339" s="595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</row>
    <row r="340" ht="15.75" customHeight="1">
      <c r="A340" s="8"/>
      <c r="B340" s="8"/>
      <c r="C340" s="8"/>
      <c r="D340" s="8"/>
      <c r="E340" s="8"/>
      <c r="F340" s="8"/>
      <c r="G340" s="595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595"/>
      <c r="AA340" s="8"/>
      <c r="AB340" s="8"/>
      <c r="AC340" s="8"/>
      <c r="AD340" s="595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</row>
    <row r="341" ht="15.75" customHeight="1">
      <c r="A341" s="8"/>
      <c r="B341" s="8"/>
      <c r="C341" s="8"/>
      <c r="D341" s="8"/>
      <c r="E341" s="8"/>
      <c r="F341" s="8"/>
      <c r="G341" s="595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595"/>
      <c r="AA341" s="8"/>
      <c r="AB341" s="8"/>
      <c r="AC341" s="8"/>
      <c r="AD341" s="595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</row>
    <row r="342" ht="15.75" customHeight="1">
      <c r="A342" s="8"/>
      <c r="B342" s="8"/>
      <c r="C342" s="8"/>
      <c r="D342" s="8"/>
      <c r="E342" s="8"/>
      <c r="F342" s="8"/>
      <c r="G342" s="595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595"/>
      <c r="AA342" s="8"/>
      <c r="AB342" s="8"/>
      <c r="AC342" s="8"/>
      <c r="AD342" s="595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</row>
    <row r="343" ht="15.75" customHeight="1">
      <c r="A343" s="8"/>
      <c r="B343" s="8"/>
      <c r="C343" s="8"/>
      <c r="D343" s="8"/>
      <c r="E343" s="8"/>
      <c r="F343" s="8"/>
      <c r="G343" s="595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595"/>
      <c r="AA343" s="8"/>
      <c r="AB343" s="8"/>
      <c r="AC343" s="8"/>
      <c r="AD343" s="595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</row>
    <row r="344" ht="15.75" customHeight="1">
      <c r="A344" s="8"/>
      <c r="B344" s="8"/>
      <c r="C344" s="8"/>
      <c r="D344" s="8"/>
      <c r="E344" s="8"/>
      <c r="F344" s="8"/>
      <c r="G344" s="595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595"/>
      <c r="AA344" s="8"/>
      <c r="AB344" s="8"/>
      <c r="AC344" s="8"/>
      <c r="AD344" s="595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</row>
    <row r="345" ht="15.75" customHeight="1">
      <c r="A345" s="8"/>
      <c r="B345" s="8"/>
      <c r="C345" s="8"/>
      <c r="D345" s="8"/>
      <c r="E345" s="8"/>
      <c r="F345" s="8"/>
      <c r="G345" s="595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595"/>
      <c r="AA345" s="8"/>
      <c r="AB345" s="8"/>
      <c r="AC345" s="8"/>
      <c r="AD345" s="595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</row>
    <row r="346" ht="15.75" customHeight="1">
      <c r="A346" s="8"/>
      <c r="B346" s="8"/>
      <c r="C346" s="8"/>
      <c r="D346" s="8"/>
      <c r="E346" s="8"/>
      <c r="F346" s="8"/>
      <c r="G346" s="595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595"/>
      <c r="AA346" s="8"/>
      <c r="AB346" s="8"/>
      <c r="AC346" s="8"/>
      <c r="AD346" s="595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</row>
    <row r="347" ht="15.75" customHeight="1">
      <c r="A347" s="8"/>
      <c r="B347" s="8"/>
      <c r="C347" s="8"/>
      <c r="D347" s="8"/>
      <c r="E347" s="8"/>
      <c r="F347" s="8"/>
      <c r="G347" s="595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595"/>
      <c r="AA347" s="8"/>
      <c r="AB347" s="8"/>
      <c r="AC347" s="8"/>
      <c r="AD347" s="595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</row>
    <row r="348" ht="15.75" customHeight="1">
      <c r="A348" s="8"/>
      <c r="B348" s="8"/>
      <c r="C348" s="8"/>
      <c r="D348" s="8"/>
      <c r="E348" s="8"/>
      <c r="F348" s="8"/>
      <c r="G348" s="595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595"/>
      <c r="AA348" s="8"/>
      <c r="AB348" s="8"/>
      <c r="AC348" s="8"/>
      <c r="AD348" s="595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</row>
    <row r="349" ht="15.75" customHeight="1">
      <c r="A349" s="8"/>
      <c r="B349" s="8"/>
      <c r="C349" s="8"/>
      <c r="D349" s="8"/>
      <c r="E349" s="8"/>
      <c r="F349" s="8"/>
      <c r="G349" s="595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595"/>
      <c r="AA349" s="8"/>
      <c r="AB349" s="8"/>
      <c r="AC349" s="8"/>
      <c r="AD349" s="595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</row>
    <row r="350" ht="15.75" customHeight="1">
      <c r="A350" s="8"/>
      <c r="B350" s="8"/>
      <c r="C350" s="8"/>
      <c r="D350" s="8"/>
      <c r="E350" s="8"/>
      <c r="F350" s="8"/>
      <c r="G350" s="595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595"/>
      <c r="AA350" s="8"/>
      <c r="AB350" s="8"/>
      <c r="AC350" s="8"/>
      <c r="AD350" s="595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</row>
    <row r="351" ht="15.75" customHeight="1">
      <c r="A351" s="8"/>
      <c r="B351" s="8"/>
      <c r="C351" s="8"/>
      <c r="D351" s="8"/>
      <c r="E351" s="8"/>
      <c r="F351" s="8"/>
      <c r="G351" s="595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595"/>
      <c r="AA351" s="8"/>
      <c r="AB351" s="8"/>
      <c r="AC351" s="8"/>
      <c r="AD351" s="595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</row>
    <row r="352" ht="15.75" customHeight="1">
      <c r="A352" s="8"/>
      <c r="B352" s="8"/>
      <c r="C352" s="8"/>
      <c r="D352" s="8"/>
      <c r="E352" s="8"/>
      <c r="F352" s="8"/>
      <c r="G352" s="595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595"/>
      <c r="AA352" s="8"/>
      <c r="AB352" s="8"/>
      <c r="AC352" s="8"/>
      <c r="AD352" s="595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</row>
    <row r="353" ht="15.75" customHeight="1">
      <c r="A353" s="8"/>
      <c r="B353" s="8"/>
      <c r="C353" s="8"/>
      <c r="D353" s="8"/>
      <c r="E353" s="8"/>
      <c r="F353" s="8"/>
      <c r="G353" s="595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595"/>
      <c r="AA353" s="8"/>
      <c r="AB353" s="8"/>
      <c r="AC353" s="8"/>
      <c r="AD353" s="595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</row>
    <row r="354" ht="15.75" customHeight="1">
      <c r="A354" s="8"/>
      <c r="B354" s="8"/>
      <c r="C354" s="8"/>
      <c r="D354" s="8"/>
      <c r="E354" s="8"/>
      <c r="F354" s="8"/>
      <c r="G354" s="595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595"/>
      <c r="AA354" s="8"/>
      <c r="AB354" s="8"/>
      <c r="AC354" s="8"/>
      <c r="AD354" s="595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</row>
    <row r="355" ht="15.75" customHeight="1">
      <c r="A355" s="8"/>
      <c r="B355" s="8"/>
      <c r="C355" s="8"/>
      <c r="D355" s="8"/>
      <c r="E355" s="8"/>
      <c r="F355" s="8"/>
      <c r="G355" s="595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595"/>
      <c r="AA355" s="8"/>
      <c r="AB355" s="8"/>
      <c r="AC355" s="8"/>
      <c r="AD355" s="595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</row>
    <row r="356" ht="15.75" customHeight="1">
      <c r="A356" s="8"/>
      <c r="B356" s="8"/>
      <c r="C356" s="8"/>
      <c r="D356" s="8"/>
      <c r="E356" s="8"/>
      <c r="F356" s="8"/>
      <c r="G356" s="595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595"/>
      <c r="AA356" s="8"/>
      <c r="AB356" s="8"/>
      <c r="AC356" s="8"/>
      <c r="AD356" s="595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</row>
    <row r="357" ht="15.75" customHeight="1">
      <c r="A357" s="8"/>
      <c r="B357" s="8"/>
      <c r="C357" s="8"/>
      <c r="D357" s="8"/>
      <c r="E357" s="8"/>
      <c r="F357" s="8"/>
      <c r="G357" s="595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595"/>
      <c r="AA357" s="8"/>
      <c r="AB357" s="8"/>
      <c r="AC357" s="8"/>
      <c r="AD357" s="595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</row>
    <row r="358" ht="15.75" customHeight="1">
      <c r="A358" s="8"/>
      <c r="B358" s="8"/>
      <c r="C358" s="8"/>
      <c r="D358" s="8"/>
      <c r="E358" s="8"/>
      <c r="F358" s="8"/>
      <c r="G358" s="595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595"/>
      <c r="AA358" s="8"/>
      <c r="AB358" s="8"/>
      <c r="AC358" s="8"/>
      <c r="AD358" s="595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</row>
    <row r="359" ht="15.75" customHeight="1">
      <c r="A359" s="8"/>
      <c r="B359" s="8"/>
      <c r="C359" s="8"/>
      <c r="D359" s="8"/>
      <c r="E359" s="8"/>
      <c r="F359" s="8"/>
      <c r="G359" s="595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595"/>
      <c r="AA359" s="8"/>
      <c r="AB359" s="8"/>
      <c r="AC359" s="8"/>
      <c r="AD359" s="595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</row>
    <row r="360" ht="15.75" customHeight="1">
      <c r="A360" s="8"/>
      <c r="B360" s="8"/>
      <c r="C360" s="8"/>
      <c r="D360" s="8"/>
      <c r="E360" s="8"/>
      <c r="F360" s="8"/>
      <c r="G360" s="595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595"/>
      <c r="AA360" s="8"/>
      <c r="AB360" s="8"/>
      <c r="AC360" s="8"/>
      <c r="AD360" s="595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</row>
    <row r="361" ht="15.75" customHeight="1">
      <c r="A361" s="8"/>
      <c r="B361" s="8"/>
      <c r="C361" s="8"/>
      <c r="D361" s="8"/>
      <c r="E361" s="8"/>
      <c r="F361" s="8"/>
      <c r="G361" s="595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595"/>
      <c r="AA361" s="8"/>
      <c r="AB361" s="8"/>
      <c r="AC361" s="8"/>
      <c r="AD361" s="595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</row>
    <row r="362" ht="15.75" customHeight="1">
      <c r="A362" s="8"/>
      <c r="B362" s="8"/>
      <c r="C362" s="8"/>
      <c r="D362" s="8"/>
      <c r="E362" s="8"/>
      <c r="F362" s="8"/>
      <c r="G362" s="595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595"/>
      <c r="AA362" s="8"/>
      <c r="AB362" s="8"/>
      <c r="AC362" s="8"/>
      <c r="AD362" s="595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</row>
    <row r="363" ht="15.75" customHeight="1">
      <c r="A363" s="8"/>
      <c r="B363" s="8"/>
      <c r="C363" s="8"/>
      <c r="D363" s="8"/>
      <c r="E363" s="8"/>
      <c r="F363" s="8"/>
      <c r="G363" s="595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595"/>
      <c r="AA363" s="8"/>
      <c r="AB363" s="8"/>
      <c r="AC363" s="8"/>
      <c r="AD363" s="595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</row>
    <row r="364" ht="15.75" customHeight="1">
      <c r="A364" s="8"/>
      <c r="B364" s="8"/>
      <c r="C364" s="8"/>
      <c r="D364" s="8"/>
      <c r="E364" s="8"/>
      <c r="F364" s="8"/>
      <c r="G364" s="595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595"/>
      <c r="AA364" s="8"/>
      <c r="AB364" s="8"/>
      <c r="AC364" s="8"/>
      <c r="AD364" s="595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</row>
    <row r="365" ht="15.75" customHeight="1">
      <c r="A365" s="8"/>
      <c r="B365" s="8"/>
      <c r="C365" s="8"/>
      <c r="D365" s="8"/>
      <c r="E365" s="8"/>
      <c r="F365" s="8"/>
      <c r="G365" s="595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595"/>
      <c r="AA365" s="8"/>
      <c r="AB365" s="8"/>
      <c r="AC365" s="8"/>
      <c r="AD365" s="595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</row>
    <row r="366" ht="15.75" customHeight="1">
      <c r="A366" s="8"/>
      <c r="B366" s="8"/>
      <c r="C366" s="8"/>
      <c r="D366" s="8"/>
      <c r="E366" s="8"/>
      <c r="F366" s="8"/>
      <c r="G366" s="595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595"/>
      <c r="AA366" s="8"/>
      <c r="AB366" s="8"/>
      <c r="AC366" s="8"/>
      <c r="AD366" s="595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</row>
    <row r="367" ht="15.75" customHeight="1">
      <c r="A367" s="8"/>
      <c r="B367" s="8"/>
      <c r="C367" s="8"/>
      <c r="D367" s="8"/>
      <c r="E367" s="8"/>
      <c r="F367" s="8"/>
      <c r="G367" s="595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595"/>
      <c r="AA367" s="8"/>
      <c r="AB367" s="8"/>
      <c r="AC367" s="8"/>
      <c r="AD367" s="595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</row>
    <row r="368" ht="15.75" customHeight="1">
      <c r="A368" s="8"/>
      <c r="B368" s="8"/>
      <c r="C368" s="8"/>
      <c r="D368" s="8"/>
      <c r="E368" s="8"/>
      <c r="F368" s="8"/>
      <c r="G368" s="595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595"/>
      <c r="AA368" s="8"/>
      <c r="AB368" s="8"/>
      <c r="AC368" s="8"/>
      <c r="AD368" s="595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</row>
    <row r="369" ht="15.75" customHeight="1">
      <c r="A369" s="8"/>
      <c r="B369" s="8"/>
      <c r="C369" s="8"/>
      <c r="D369" s="8"/>
      <c r="E369" s="8"/>
      <c r="F369" s="8"/>
      <c r="G369" s="595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595"/>
      <c r="AA369" s="8"/>
      <c r="AB369" s="8"/>
      <c r="AC369" s="8"/>
      <c r="AD369" s="595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</row>
    <row r="370" ht="15.75" customHeight="1">
      <c r="A370" s="8"/>
      <c r="B370" s="8"/>
      <c r="C370" s="8"/>
      <c r="D370" s="8"/>
      <c r="E370" s="8"/>
      <c r="F370" s="8"/>
      <c r="G370" s="595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595"/>
      <c r="AA370" s="8"/>
      <c r="AB370" s="8"/>
      <c r="AC370" s="8"/>
      <c r="AD370" s="595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</row>
    <row r="371" ht="15.75" customHeight="1">
      <c r="A371" s="8"/>
      <c r="B371" s="8"/>
      <c r="C371" s="8"/>
      <c r="D371" s="8"/>
      <c r="E371" s="8"/>
      <c r="F371" s="8"/>
      <c r="G371" s="595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595"/>
      <c r="AA371" s="8"/>
      <c r="AB371" s="8"/>
      <c r="AC371" s="8"/>
      <c r="AD371" s="595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</row>
    <row r="372" ht="15.75" customHeight="1">
      <c r="A372" s="8"/>
      <c r="B372" s="8"/>
      <c r="C372" s="8"/>
      <c r="D372" s="8"/>
      <c r="E372" s="8"/>
      <c r="F372" s="8"/>
      <c r="G372" s="595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595"/>
      <c r="AA372" s="8"/>
      <c r="AB372" s="8"/>
      <c r="AC372" s="8"/>
      <c r="AD372" s="595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</row>
    <row r="373" ht="15.75" customHeight="1">
      <c r="A373" s="8"/>
      <c r="B373" s="8"/>
      <c r="C373" s="8"/>
      <c r="D373" s="8"/>
      <c r="E373" s="8"/>
      <c r="F373" s="8"/>
      <c r="G373" s="595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595"/>
      <c r="AA373" s="8"/>
      <c r="AB373" s="8"/>
      <c r="AC373" s="8"/>
      <c r="AD373" s="595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</row>
    <row r="374" ht="15.75" customHeight="1">
      <c r="A374" s="8"/>
      <c r="B374" s="8"/>
      <c r="C374" s="8"/>
      <c r="D374" s="8"/>
      <c r="E374" s="8"/>
      <c r="F374" s="8"/>
      <c r="G374" s="595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595"/>
      <c r="AA374" s="8"/>
      <c r="AB374" s="8"/>
      <c r="AC374" s="8"/>
      <c r="AD374" s="595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</row>
    <row r="375" ht="15.75" customHeight="1">
      <c r="A375" s="8"/>
      <c r="B375" s="8"/>
      <c r="C375" s="8"/>
      <c r="D375" s="8"/>
      <c r="E375" s="8"/>
      <c r="F375" s="8"/>
      <c r="G375" s="595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595"/>
      <c r="AA375" s="8"/>
      <c r="AB375" s="8"/>
      <c r="AC375" s="8"/>
      <c r="AD375" s="595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</row>
    <row r="376" ht="15.75" customHeight="1">
      <c r="A376" s="8"/>
      <c r="B376" s="8"/>
      <c r="C376" s="8"/>
      <c r="D376" s="8"/>
      <c r="E376" s="8"/>
      <c r="F376" s="8"/>
      <c r="G376" s="595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595"/>
      <c r="AA376" s="8"/>
      <c r="AB376" s="8"/>
      <c r="AC376" s="8"/>
      <c r="AD376" s="595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</row>
    <row r="377" ht="15.75" customHeight="1">
      <c r="A377" s="8"/>
      <c r="B377" s="8"/>
      <c r="C377" s="8"/>
      <c r="D377" s="8"/>
      <c r="E377" s="8"/>
      <c r="F377" s="8"/>
      <c r="G377" s="595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595"/>
      <c r="AA377" s="8"/>
      <c r="AB377" s="8"/>
      <c r="AC377" s="8"/>
      <c r="AD377" s="595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</row>
    <row r="378" ht="15.75" customHeight="1">
      <c r="A378" s="8"/>
      <c r="B378" s="8"/>
      <c r="C378" s="8"/>
      <c r="D378" s="8"/>
      <c r="E378" s="8"/>
      <c r="F378" s="8"/>
      <c r="G378" s="595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595"/>
      <c r="AA378" s="8"/>
      <c r="AB378" s="8"/>
      <c r="AC378" s="8"/>
      <c r="AD378" s="595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</row>
    <row r="379" ht="15.75" customHeight="1">
      <c r="A379" s="8"/>
      <c r="B379" s="8"/>
      <c r="C379" s="8"/>
      <c r="D379" s="8"/>
      <c r="E379" s="8"/>
      <c r="F379" s="8"/>
      <c r="G379" s="595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595"/>
      <c r="AA379" s="8"/>
      <c r="AB379" s="8"/>
      <c r="AC379" s="8"/>
      <c r="AD379" s="595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</row>
    <row r="380" ht="15.75" customHeight="1">
      <c r="A380" s="8"/>
      <c r="B380" s="8"/>
      <c r="C380" s="8"/>
      <c r="D380" s="8"/>
      <c r="E380" s="8"/>
      <c r="F380" s="8"/>
      <c r="G380" s="595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595"/>
      <c r="AA380" s="8"/>
      <c r="AB380" s="8"/>
      <c r="AC380" s="8"/>
      <c r="AD380" s="595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</row>
    <row r="381" ht="15.75" customHeight="1">
      <c r="A381" s="8"/>
      <c r="B381" s="8"/>
      <c r="C381" s="8"/>
      <c r="D381" s="8"/>
      <c r="E381" s="8"/>
      <c r="F381" s="8"/>
      <c r="G381" s="595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595"/>
      <c r="AA381" s="8"/>
      <c r="AB381" s="8"/>
      <c r="AC381" s="8"/>
      <c r="AD381" s="595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</row>
    <row r="382" ht="15.75" customHeight="1">
      <c r="A382" s="8"/>
      <c r="B382" s="8"/>
      <c r="C382" s="8"/>
      <c r="D382" s="8"/>
      <c r="E382" s="8"/>
      <c r="F382" s="8"/>
      <c r="G382" s="595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595"/>
      <c r="AA382" s="8"/>
      <c r="AB382" s="8"/>
      <c r="AC382" s="8"/>
      <c r="AD382" s="595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</row>
    <row r="383" ht="15.75" customHeight="1">
      <c r="A383" s="8"/>
      <c r="B383" s="8"/>
      <c r="C383" s="8"/>
      <c r="D383" s="8"/>
      <c r="E383" s="8"/>
      <c r="F383" s="8"/>
      <c r="G383" s="595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595"/>
      <c r="AA383" s="8"/>
      <c r="AB383" s="8"/>
      <c r="AC383" s="8"/>
      <c r="AD383" s="595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</row>
    <row r="384" ht="15.75" customHeight="1">
      <c r="A384" s="8"/>
      <c r="B384" s="8"/>
      <c r="C384" s="8"/>
      <c r="D384" s="8"/>
      <c r="E384" s="8"/>
      <c r="F384" s="8"/>
      <c r="G384" s="595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595"/>
      <c r="AA384" s="8"/>
      <c r="AB384" s="8"/>
      <c r="AC384" s="8"/>
      <c r="AD384" s="595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</row>
    <row r="385" ht="15.75" customHeight="1">
      <c r="A385" s="8"/>
      <c r="B385" s="8"/>
      <c r="C385" s="8"/>
      <c r="D385" s="8"/>
      <c r="E385" s="8"/>
      <c r="F385" s="8"/>
      <c r="G385" s="595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595"/>
      <c r="AA385" s="8"/>
      <c r="AB385" s="8"/>
      <c r="AC385" s="8"/>
      <c r="AD385" s="595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</row>
    <row r="386" ht="15.75" customHeight="1">
      <c r="A386" s="8"/>
      <c r="B386" s="8"/>
      <c r="C386" s="8"/>
      <c r="D386" s="8"/>
      <c r="E386" s="8"/>
      <c r="F386" s="8"/>
      <c r="G386" s="595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595"/>
      <c r="AA386" s="8"/>
      <c r="AB386" s="8"/>
      <c r="AC386" s="8"/>
      <c r="AD386" s="595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</row>
    <row r="387" ht="15.75" customHeight="1">
      <c r="A387" s="8"/>
      <c r="B387" s="8"/>
      <c r="C387" s="8"/>
      <c r="D387" s="8"/>
      <c r="E387" s="8"/>
      <c r="F387" s="8"/>
      <c r="G387" s="595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595"/>
      <c r="AA387" s="8"/>
      <c r="AB387" s="8"/>
      <c r="AC387" s="8"/>
      <c r="AD387" s="595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</row>
    <row r="388" ht="15.75" customHeight="1">
      <c r="A388" s="8"/>
      <c r="B388" s="8"/>
      <c r="C388" s="8"/>
      <c r="D388" s="8"/>
      <c r="E388" s="8"/>
      <c r="F388" s="8"/>
      <c r="G388" s="595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595"/>
      <c r="AA388" s="8"/>
      <c r="AB388" s="8"/>
      <c r="AC388" s="8"/>
      <c r="AD388" s="595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</row>
    <row r="389" ht="15.75" customHeight="1">
      <c r="A389" s="8"/>
      <c r="B389" s="8"/>
      <c r="C389" s="8"/>
      <c r="D389" s="8"/>
      <c r="E389" s="8"/>
      <c r="F389" s="8"/>
      <c r="G389" s="595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595"/>
      <c r="AA389" s="8"/>
      <c r="AB389" s="8"/>
      <c r="AC389" s="8"/>
      <c r="AD389" s="595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</row>
    <row r="390" ht="15.75" customHeight="1">
      <c r="A390" s="8"/>
      <c r="B390" s="8"/>
      <c r="C390" s="8"/>
      <c r="D390" s="8"/>
      <c r="E390" s="8"/>
      <c r="F390" s="8"/>
      <c r="G390" s="595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595"/>
      <c r="AA390" s="8"/>
      <c r="AB390" s="8"/>
      <c r="AC390" s="8"/>
      <c r="AD390" s="595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</row>
    <row r="391" ht="15.75" customHeight="1">
      <c r="A391" s="8"/>
      <c r="B391" s="8"/>
      <c r="C391" s="8"/>
      <c r="D391" s="8"/>
      <c r="E391" s="8"/>
      <c r="F391" s="8"/>
      <c r="G391" s="595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595"/>
      <c r="AA391" s="8"/>
      <c r="AB391" s="8"/>
      <c r="AC391" s="8"/>
      <c r="AD391" s="595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</row>
    <row r="392" ht="15.75" customHeight="1">
      <c r="A392" s="8"/>
      <c r="B392" s="8"/>
      <c r="C392" s="8"/>
      <c r="D392" s="8"/>
      <c r="E392" s="8"/>
      <c r="F392" s="8"/>
      <c r="G392" s="595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595"/>
      <c r="AA392" s="8"/>
      <c r="AB392" s="8"/>
      <c r="AC392" s="8"/>
      <c r="AD392" s="595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</row>
    <row r="393" ht="15.75" customHeight="1">
      <c r="A393" s="8"/>
      <c r="B393" s="8"/>
      <c r="C393" s="8"/>
      <c r="D393" s="8"/>
      <c r="E393" s="8"/>
      <c r="F393" s="8"/>
      <c r="G393" s="595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595"/>
      <c r="AA393" s="8"/>
      <c r="AB393" s="8"/>
      <c r="AC393" s="8"/>
      <c r="AD393" s="595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</row>
    <row r="394" ht="15.75" customHeight="1">
      <c r="A394" s="8"/>
      <c r="B394" s="8"/>
      <c r="C394" s="8"/>
      <c r="D394" s="8"/>
      <c r="E394" s="8"/>
      <c r="F394" s="8"/>
      <c r="G394" s="595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595"/>
      <c r="AA394" s="8"/>
      <c r="AB394" s="8"/>
      <c r="AC394" s="8"/>
      <c r="AD394" s="595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</row>
    <row r="395" ht="15.75" customHeight="1">
      <c r="A395" s="8"/>
      <c r="B395" s="8"/>
      <c r="C395" s="8"/>
      <c r="D395" s="8"/>
      <c r="E395" s="8"/>
      <c r="F395" s="8"/>
      <c r="G395" s="595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595"/>
      <c r="AA395" s="8"/>
      <c r="AB395" s="8"/>
      <c r="AC395" s="8"/>
      <c r="AD395" s="595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</row>
    <row r="396" ht="15.75" customHeight="1">
      <c r="A396" s="8"/>
      <c r="B396" s="8"/>
      <c r="C396" s="8"/>
      <c r="D396" s="8"/>
      <c r="E396" s="8"/>
      <c r="F396" s="8"/>
      <c r="G396" s="595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595"/>
      <c r="AA396" s="8"/>
      <c r="AB396" s="8"/>
      <c r="AC396" s="8"/>
      <c r="AD396" s="595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</row>
    <row r="397" ht="15.75" customHeight="1">
      <c r="A397" s="8"/>
      <c r="B397" s="8"/>
      <c r="C397" s="8"/>
      <c r="D397" s="8"/>
      <c r="E397" s="8"/>
      <c r="F397" s="8"/>
      <c r="G397" s="595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595"/>
      <c r="AA397" s="8"/>
      <c r="AB397" s="8"/>
      <c r="AC397" s="8"/>
      <c r="AD397" s="595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</row>
    <row r="398" ht="15.75" customHeight="1">
      <c r="A398" s="8"/>
      <c r="B398" s="8"/>
      <c r="C398" s="8"/>
      <c r="D398" s="8"/>
      <c r="E398" s="8"/>
      <c r="F398" s="8"/>
      <c r="G398" s="595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595"/>
      <c r="AA398" s="8"/>
      <c r="AB398" s="8"/>
      <c r="AC398" s="8"/>
      <c r="AD398" s="595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</row>
    <row r="399" ht="15.75" customHeight="1">
      <c r="A399" s="8"/>
      <c r="B399" s="8"/>
      <c r="C399" s="8"/>
      <c r="D399" s="8"/>
      <c r="E399" s="8"/>
      <c r="F399" s="8"/>
      <c r="G399" s="595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595"/>
      <c r="AA399" s="8"/>
      <c r="AB399" s="8"/>
      <c r="AC399" s="8"/>
      <c r="AD399" s="595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</row>
    <row r="400" ht="15.75" customHeight="1">
      <c r="A400" s="8"/>
      <c r="B400" s="8"/>
      <c r="C400" s="8"/>
      <c r="D400" s="8"/>
      <c r="E400" s="8"/>
      <c r="F400" s="8"/>
      <c r="G400" s="595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595"/>
      <c r="AA400" s="8"/>
      <c r="AB400" s="8"/>
      <c r="AC400" s="8"/>
      <c r="AD400" s="595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</row>
    <row r="401" ht="15.75" customHeight="1">
      <c r="A401" s="8"/>
      <c r="B401" s="8"/>
      <c r="C401" s="8"/>
      <c r="D401" s="8"/>
      <c r="E401" s="8"/>
      <c r="F401" s="8"/>
      <c r="G401" s="595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595"/>
      <c r="AA401" s="8"/>
      <c r="AB401" s="8"/>
      <c r="AC401" s="8"/>
      <c r="AD401" s="595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</row>
    <row r="402" ht="15.75" customHeight="1">
      <c r="A402" s="8"/>
      <c r="B402" s="8"/>
      <c r="C402" s="8"/>
      <c r="D402" s="8"/>
      <c r="E402" s="8"/>
      <c r="F402" s="8"/>
      <c r="G402" s="595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595"/>
      <c r="AA402" s="8"/>
      <c r="AB402" s="8"/>
      <c r="AC402" s="8"/>
      <c r="AD402" s="595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</row>
    <row r="403" ht="15.75" customHeight="1">
      <c r="A403" s="8"/>
      <c r="B403" s="8"/>
      <c r="C403" s="8"/>
      <c r="D403" s="8"/>
      <c r="E403" s="8"/>
      <c r="F403" s="8"/>
      <c r="G403" s="595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595"/>
      <c r="AA403" s="8"/>
      <c r="AB403" s="8"/>
      <c r="AC403" s="8"/>
      <c r="AD403" s="595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</row>
    <row r="404" ht="15.75" customHeight="1">
      <c r="A404" s="8"/>
      <c r="B404" s="8"/>
      <c r="C404" s="8"/>
      <c r="D404" s="8"/>
      <c r="E404" s="8"/>
      <c r="F404" s="8"/>
      <c r="G404" s="595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595"/>
      <c r="AA404" s="8"/>
      <c r="AB404" s="8"/>
      <c r="AC404" s="8"/>
      <c r="AD404" s="595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</row>
    <row r="405" ht="15.75" customHeight="1">
      <c r="A405" s="8"/>
      <c r="B405" s="8"/>
      <c r="C405" s="8"/>
      <c r="D405" s="8"/>
      <c r="E405" s="8"/>
      <c r="F405" s="8"/>
      <c r="G405" s="595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595"/>
      <c r="AA405" s="8"/>
      <c r="AB405" s="8"/>
      <c r="AC405" s="8"/>
      <c r="AD405" s="595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</row>
    <row r="406" ht="15.75" customHeight="1">
      <c r="A406" s="8"/>
      <c r="B406" s="8"/>
      <c r="C406" s="8"/>
      <c r="D406" s="8"/>
      <c r="E406" s="8"/>
      <c r="F406" s="8"/>
      <c r="G406" s="595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595"/>
      <c r="AA406" s="8"/>
      <c r="AB406" s="8"/>
      <c r="AC406" s="8"/>
      <c r="AD406" s="595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</row>
    <row r="407" ht="15.75" customHeight="1">
      <c r="A407" s="8"/>
      <c r="B407" s="8"/>
      <c r="C407" s="8"/>
      <c r="D407" s="8"/>
      <c r="E407" s="8"/>
      <c r="F407" s="8"/>
      <c r="G407" s="595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595"/>
      <c r="AA407" s="8"/>
      <c r="AB407" s="8"/>
      <c r="AC407" s="8"/>
      <c r="AD407" s="595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</row>
    <row r="408" ht="15.75" customHeight="1">
      <c r="A408" s="8"/>
      <c r="B408" s="8"/>
      <c r="C408" s="8"/>
      <c r="D408" s="8"/>
      <c r="E408" s="8"/>
      <c r="F408" s="8"/>
      <c r="G408" s="595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595"/>
      <c r="AA408" s="8"/>
      <c r="AB408" s="8"/>
      <c r="AC408" s="8"/>
      <c r="AD408" s="595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</row>
    <row r="409" ht="15.75" customHeight="1">
      <c r="A409" s="8"/>
      <c r="B409" s="8"/>
      <c r="C409" s="8"/>
      <c r="D409" s="8"/>
      <c r="E409" s="8"/>
      <c r="F409" s="8"/>
      <c r="G409" s="595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595"/>
      <c r="AA409" s="8"/>
      <c r="AB409" s="8"/>
      <c r="AC409" s="8"/>
      <c r="AD409" s="595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</row>
    <row r="410" ht="15.75" customHeight="1">
      <c r="A410" s="8"/>
      <c r="B410" s="8"/>
      <c r="C410" s="8"/>
      <c r="D410" s="8"/>
      <c r="E410" s="8"/>
      <c r="F410" s="8"/>
      <c r="G410" s="595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595"/>
      <c r="AA410" s="8"/>
      <c r="AB410" s="8"/>
      <c r="AC410" s="8"/>
      <c r="AD410" s="595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</row>
    <row r="411" ht="15.75" customHeight="1">
      <c r="A411" s="8"/>
      <c r="B411" s="8"/>
      <c r="C411" s="8"/>
      <c r="D411" s="8"/>
      <c r="E411" s="8"/>
      <c r="F411" s="8"/>
      <c r="G411" s="595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595"/>
      <c r="AA411" s="8"/>
      <c r="AB411" s="8"/>
      <c r="AC411" s="8"/>
      <c r="AD411" s="595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</row>
    <row r="412" ht="15.75" customHeight="1">
      <c r="A412" s="8"/>
      <c r="B412" s="8"/>
      <c r="C412" s="8"/>
      <c r="D412" s="8"/>
      <c r="E412" s="8"/>
      <c r="F412" s="8"/>
      <c r="G412" s="595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595"/>
      <c r="AA412" s="8"/>
      <c r="AB412" s="8"/>
      <c r="AC412" s="8"/>
      <c r="AD412" s="595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</row>
    <row r="413" ht="15.75" customHeight="1">
      <c r="A413" s="8"/>
      <c r="B413" s="8"/>
      <c r="C413" s="8"/>
      <c r="D413" s="8"/>
      <c r="E413" s="8"/>
      <c r="F413" s="8"/>
      <c r="G413" s="595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595"/>
      <c r="AA413" s="8"/>
      <c r="AB413" s="8"/>
      <c r="AC413" s="8"/>
      <c r="AD413" s="595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</row>
    <row r="414" ht="15.75" customHeight="1">
      <c r="A414" s="8"/>
      <c r="B414" s="8"/>
      <c r="C414" s="8"/>
      <c r="D414" s="8"/>
      <c r="E414" s="8"/>
      <c r="F414" s="8"/>
      <c r="G414" s="595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595"/>
      <c r="AA414" s="8"/>
      <c r="AB414" s="8"/>
      <c r="AC414" s="8"/>
      <c r="AD414" s="595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</row>
    <row r="415" ht="15.75" customHeight="1">
      <c r="A415" s="8"/>
      <c r="B415" s="8"/>
      <c r="C415" s="8"/>
      <c r="D415" s="8"/>
      <c r="E415" s="8"/>
      <c r="F415" s="8"/>
      <c r="G415" s="595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595"/>
      <c r="AA415" s="8"/>
      <c r="AB415" s="8"/>
      <c r="AC415" s="8"/>
      <c r="AD415" s="595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</row>
    <row r="416" ht="15.75" customHeight="1">
      <c r="A416" s="8"/>
      <c r="B416" s="8"/>
      <c r="C416" s="8"/>
      <c r="D416" s="8"/>
      <c r="E416" s="8"/>
      <c r="F416" s="8"/>
      <c r="G416" s="595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595"/>
      <c r="AA416" s="8"/>
      <c r="AB416" s="8"/>
      <c r="AC416" s="8"/>
      <c r="AD416" s="595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</row>
    <row r="417" ht="15.75" customHeight="1">
      <c r="A417" s="8"/>
      <c r="B417" s="8"/>
      <c r="C417" s="8"/>
      <c r="D417" s="8"/>
      <c r="E417" s="8"/>
      <c r="F417" s="8"/>
      <c r="G417" s="595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595"/>
      <c r="AA417" s="8"/>
      <c r="AB417" s="8"/>
      <c r="AC417" s="8"/>
      <c r="AD417" s="595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</row>
    <row r="418" ht="15.75" customHeight="1">
      <c r="A418" s="8"/>
      <c r="B418" s="8"/>
      <c r="C418" s="8"/>
      <c r="D418" s="8"/>
      <c r="E418" s="8"/>
      <c r="F418" s="8"/>
      <c r="G418" s="595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595"/>
      <c r="AA418" s="8"/>
      <c r="AB418" s="8"/>
      <c r="AC418" s="8"/>
      <c r="AD418" s="595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</row>
    <row r="419" ht="15.75" customHeight="1">
      <c r="A419" s="8"/>
      <c r="B419" s="8"/>
      <c r="C419" s="8"/>
      <c r="D419" s="8"/>
      <c r="E419" s="8"/>
      <c r="F419" s="8"/>
      <c r="G419" s="595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595"/>
      <c r="AA419" s="8"/>
      <c r="AB419" s="8"/>
      <c r="AC419" s="8"/>
      <c r="AD419" s="595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</row>
    <row r="420" ht="15.75" customHeight="1">
      <c r="A420" s="8"/>
      <c r="B420" s="8"/>
      <c r="C420" s="8"/>
      <c r="D420" s="8"/>
      <c r="E420" s="8"/>
      <c r="F420" s="8"/>
      <c r="G420" s="595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595"/>
      <c r="AA420" s="8"/>
      <c r="AB420" s="8"/>
      <c r="AC420" s="8"/>
      <c r="AD420" s="595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</row>
    <row r="421" ht="15.75" customHeight="1">
      <c r="A421" s="8"/>
      <c r="B421" s="8"/>
      <c r="C421" s="8"/>
      <c r="D421" s="8"/>
      <c r="E421" s="8"/>
      <c r="F421" s="8"/>
      <c r="G421" s="595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595"/>
      <c r="AA421" s="8"/>
      <c r="AB421" s="8"/>
      <c r="AC421" s="8"/>
      <c r="AD421" s="595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</row>
    <row r="422" ht="15.75" customHeight="1">
      <c r="A422" s="8"/>
      <c r="B422" s="8"/>
      <c r="C422" s="8"/>
      <c r="D422" s="8"/>
      <c r="E422" s="8"/>
      <c r="F422" s="8"/>
      <c r="G422" s="595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595"/>
      <c r="AA422" s="8"/>
      <c r="AB422" s="8"/>
      <c r="AC422" s="8"/>
      <c r="AD422" s="595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</row>
    <row r="423" ht="15.75" customHeight="1">
      <c r="A423" s="8"/>
      <c r="B423" s="8"/>
      <c r="C423" s="8"/>
      <c r="D423" s="8"/>
      <c r="E423" s="8"/>
      <c r="F423" s="8"/>
      <c r="G423" s="595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595"/>
      <c r="AA423" s="8"/>
      <c r="AB423" s="8"/>
      <c r="AC423" s="8"/>
      <c r="AD423" s="595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</row>
    <row r="424" ht="15.75" customHeight="1">
      <c r="A424" s="8"/>
      <c r="B424" s="8"/>
      <c r="C424" s="8"/>
      <c r="D424" s="8"/>
      <c r="E424" s="8"/>
      <c r="F424" s="8"/>
      <c r="G424" s="595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595"/>
      <c r="AA424" s="8"/>
      <c r="AB424" s="8"/>
      <c r="AC424" s="8"/>
      <c r="AD424" s="595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</row>
    <row r="425" ht="15.75" customHeight="1">
      <c r="A425" s="8"/>
      <c r="B425" s="8"/>
      <c r="C425" s="8"/>
      <c r="D425" s="8"/>
      <c r="E425" s="8"/>
      <c r="F425" s="8"/>
      <c r="G425" s="595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595"/>
      <c r="AA425" s="8"/>
      <c r="AB425" s="8"/>
      <c r="AC425" s="8"/>
      <c r="AD425" s="595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</row>
    <row r="426" ht="15.75" customHeight="1">
      <c r="A426" s="8"/>
      <c r="B426" s="8"/>
      <c r="C426" s="8"/>
      <c r="D426" s="8"/>
      <c r="E426" s="8"/>
      <c r="F426" s="8"/>
      <c r="G426" s="595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595"/>
      <c r="AA426" s="8"/>
      <c r="AB426" s="8"/>
      <c r="AC426" s="8"/>
      <c r="AD426" s="595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</row>
    <row r="427" ht="15.75" customHeight="1">
      <c r="A427" s="8"/>
      <c r="B427" s="8"/>
      <c r="C427" s="8"/>
      <c r="D427" s="8"/>
      <c r="E427" s="8"/>
      <c r="F427" s="8"/>
      <c r="G427" s="595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595"/>
      <c r="AA427" s="8"/>
      <c r="AB427" s="8"/>
      <c r="AC427" s="8"/>
      <c r="AD427" s="595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</row>
    <row r="428" ht="15.75" customHeight="1">
      <c r="A428" s="8"/>
      <c r="B428" s="8"/>
      <c r="C428" s="8"/>
      <c r="D428" s="8"/>
      <c r="E428" s="8"/>
      <c r="F428" s="8"/>
      <c r="G428" s="595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595"/>
      <c r="AA428" s="8"/>
      <c r="AB428" s="8"/>
      <c r="AC428" s="8"/>
      <c r="AD428" s="595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</row>
    <row r="429" ht="15.75" customHeight="1">
      <c r="A429" s="8"/>
      <c r="B429" s="8"/>
      <c r="C429" s="8"/>
      <c r="D429" s="8"/>
      <c r="E429" s="8"/>
      <c r="F429" s="8"/>
      <c r="G429" s="595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595"/>
      <c r="AA429" s="8"/>
      <c r="AB429" s="8"/>
      <c r="AC429" s="8"/>
      <c r="AD429" s="595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</row>
    <row r="430" ht="15.75" customHeight="1">
      <c r="A430" s="8"/>
      <c r="B430" s="8"/>
      <c r="C430" s="8"/>
      <c r="D430" s="8"/>
      <c r="E430" s="8"/>
      <c r="F430" s="8"/>
      <c r="G430" s="595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595"/>
      <c r="AA430" s="8"/>
      <c r="AB430" s="8"/>
      <c r="AC430" s="8"/>
      <c r="AD430" s="595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</row>
    <row r="431" ht="15.75" customHeight="1">
      <c r="A431" s="8"/>
      <c r="B431" s="8"/>
      <c r="C431" s="8"/>
      <c r="D431" s="8"/>
      <c r="E431" s="8"/>
      <c r="F431" s="8"/>
      <c r="G431" s="595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595"/>
      <c r="AA431" s="8"/>
      <c r="AB431" s="8"/>
      <c r="AC431" s="8"/>
      <c r="AD431" s="595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</row>
    <row r="432" ht="15.75" customHeight="1">
      <c r="A432" s="8"/>
      <c r="B432" s="8"/>
      <c r="C432" s="8"/>
      <c r="D432" s="8"/>
      <c r="E432" s="8"/>
      <c r="F432" s="8"/>
      <c r="G432" s="595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595"/>
      <c r="AA432" s="8"/>
      <c r="AB432" s="8"/>
      <c r="AC432" s="8"/>
      <c r="AD432" s="595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</row>
    <row r="433" ht="15.75" customHeight="1">
      <c r="A433" s="8"/>
      <c r="B433" s="8"/>
      <c r="C433" s="8"/>
      <c r="D433" s="8"/>
      <c r="E433" s="8"/>
      <c r="F433" s="8"/>
      <c r="G433" s="595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595"/>
      <c r="AA433" s="8"/>
      <c r="AB433" s="8"/>
      <c r="AC433" s="8"/>
      <c r="AD433" s="595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</row>
    <row r="434" ht="15.75" customHeight="1">
      <c r="A434" s="8"/>
      <c r="B434" s="8"/>
      <c r="C434" s="8"/>
      <c r="D434" s="8"/>
      <c r="E434" s="8"/>
      <c r="F434" s="8"/>
      <c r="G434" s="595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595"/>
      <c r="AA434" s="8"/>
      <c r="AB434" s="8"/>
      <c r="AC434" s="8"/>
      <c r="AD434" s="595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</row>
    <row r="435" ht="15.75" customHeight="1">
      <c r="A435" s="8"/>
      <c r="B435" s="8"/>
      <c r="C435" s="8"/>
      <c r="D435" s="8"/>
      <c r="E435" s="8"/>
      <c r="F435" s="8"/>
      <c r="G435" s="595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595"/>
      <c r="AA435" s="8"/>
      <c r="AB435" s="8"/>
      <c r="AC435" s="8"/>
      <c r="AD435" s="595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</row>
    <row r="436" ht="15.75" customHeight="1">
      <c r="A436" s="8"/>
      <c r="B436" s="8"/>
      <c r="C436" s="8"/>
      <c r="D436" s="8"/>
      <c r="E436" s="8"/>
      <c r="F436" s="8"/>
      <c r="G436" s="595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595"/>
      <c r="AA436" s="8"/>
      <c r="AB436" s="8"/>
      <c r="AC436" s="8"/>
      <c r="AD436" s="595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</row>
    <row r="437" ht="15.75" customHeight="1">
      <c r="A437" s="8"/>
      <c r="B437" s="8"/>
      <c r="C437" s="8"/>
      <c r="D437" s="8"/>
      <c r="E437" s="8"/>
      <c r="F437" s="8"/>
      <c r="G437" s="595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595"/>
      <c r="AA437" s="8"/>
      <c r="AB437" s="8"/>
      <c r="AC437" s="8"/>
      <c r="AD437" s="595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</row>
    <row r="438" ht="15.75" customHeight="1">
      <c r="A438" s="8"/>
      <c r="B438" s="8"/>
      <c r="C438" s="8"/>
      <c r="D438" s="8"/>
      <c r="E438" s="8"/>
      <c r="F438" s="8"/>
      <c r="G438" s="595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595"/>
      <c r="AA438" s="8"/>
      <c r="AB438" s="8"/>
      <c r="AC438" s="8"/>
      <c r="AD438" s="595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</row>
    <row r="439" ht="15.75" customHeight="1">
      <c r="A439" s="8"/>
      <c r="B439" s="8"/>
      <c r="C439" s="8"/>
      <c r="D439" s="8"/>
      <c r="E439" s="8"/>
      <c r="F439" s="8"/>
      <c r="G439" s="595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595"/>
      <c r="AA439" s="8"/>
      <c r="AB439" s="8"/>
      <c r="AC439" s="8"/>
      <c r="AD439" s="595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</row>
    <row r="440" ht="15.75" customHeight="1">
      <c r="A440" s="8"/>
      <c r="B440" s="8"/>
      <c r="C440" s="8"/>
      <c r="D440" s="8"/>
      <c r="E440" s="8"/>
      <c r="F440" s="8"/>
      <c r="G440" s="595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595"/>
      <c r="AA440" s="8"/>
      <c r="AB440" s="8"/>
      <c r="AC440" s="8"/>
      <c r="AD440" s="595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</row>
    <row r="441" ht="15.75" customHeight="1">
      <c r="A441" s="8"/>
      <c r="B441" s="8"/>
      <c r="C441" s="8"/>
      <c r="D441" s="8"/>
      <c r="E441" s="8"/>
      <c r="F441" s="8"/>
      <c r="G441" s="595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595"/>
      <c r="AA441" s="8"/>
      <c r="AB441" s="8"/>
      <c r="AC441" s="8"/>
      <c r="AD441" s="595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</row>
    <row r="442" ht="15.75" customHeight="1">
      <c r="A442" s="8"/>
      <c r="B442" s="8"/>
      <c r="C442" s="8"/>
      <c r="D442" s="8"/>
      <c r="E442" s="8"/>
      <c r="F442" s="8"/>
      <c r="G442" s="595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595"/>
      <c r="AA442" s="8"/>
      <c r="AB442" s="8"/>
      <c r="AC442" s="8"/>
      <c r="AD442" s="595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</row>
    <row r="443" ht="15.75" customHeight="1">
      <c r="A443" s="8"/>
      <c r="B443" s="8"/>
      <c r="C443" s="8"/>
      <c r="D443" s="8"/>
      <c r="E443" s="8"/>
      <c r="F443" s="8"/>
      <c r="G443" s="595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595"/>
      <c r="AA443" s="8"/>
      <c r="AB443" s="8"/>
      <c r="AC443" s="8"/>
      <c r="AD443" s="595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</row>
    <row r="444" ht="15.75" customHeight="1">
      <c r="A444" s="8"/>
      <c r="B444" s="8"/>
      <c r="C444" s="8"/>
      <c r="D444" s="8"/>
      <c r="E444" s="8"/>
      <c r="F444" s="8"/>
      <c r="G444" s="595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595"/>
      <c r="AA444" s="8"/>
      <c r="AB444" s="8"/>
      <c r="AC444" s="8"/>
      <c r="AD444" s="595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</row>
    <row r="445" ht="15.75" customHeight="1">
      <c r="A445" s="8"/>
      <c r="B445" s="8"/>
      <c r="C445" s="8"/>
      <c r="D445" s="8"/>
      <c r="E445" s="8"/>
      <c r="F445" s="8"/>
      <c r="G445" s="595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595"/>
      <c r="AA445" s="8"/>
      <c r="AB445" s="8"/>
      <c r="AC445" s="8"/>
      <c r="AD445" s="595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</row>
    <row r="446" ht="15.75" customHeight="1">
      <c r="A446" s="8"/>
      <c r="B446" s="8"/>
      <c r="C446" s="8"/>
      <c r="D446" s="8"/>
      <c r="E446" s="8"/>
      <c r="F446" s="8"/>
      <c r="G446" s="595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595"/>
      <c r="AA446" s="8"/>
      <c r="AB446" s="8"/>
      <c r="AC446" s="8"/>
      <c r="AD446" s="595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</row>
    <row r="447" ht="15.75" customHeight="1">
      <c r="A447" s="8"/>
      <c r="B447" s="8"/>
      <c r="C447" s="8"/>
      <c r="D447" s="8"/>
      <c r="E447" s="8"/>
      <c r="F447" s="8"/>
      <c r="G447" s="595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595"/>
      <c r="AA447" s="8"/>
      <c r="AB447" s="8"/>
      <c r="AC447" s="8"/>
      <c r="AD447" s="595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</row>
    <row r="448" ht="15.75" customHeight="1">
      <c r="A448" s="8"/>
      <c r="B448" s="8"/>
      <c r="C448" s="8"/>
      <c r="D448" s="8"/>
      <c r="E448" s="8"/>
      <c r="F448" s="8"/>
      <c r="G448" s="595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595"/>
      <c r="AA448" s="8"/>
      <c r="AB448" s="8"/>
      <c r="AC448" s="8"/>
      <c r="AD448" s="595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</row>
    <row r="449" ht="15.75" customHeight="1">
      <c r="A449" s="8"/>
      <c r="B449" s="8"/>
      <c r="C449" s="8"/>
      <c r="D449" s="8"/>
      <c r="E449" s="8"/>
      <c r="F449" s="8"/>
      <c r="G449" s="595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595"/>
      <c r="AA449" s="8"/>
      <c r="AB449" s="8"/>
      <c r="AC449" s="8"/>
      <c r="AD449" s="595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</row>
    <row r="450" ht="15.75" customHeight="1">
      <c r="A450" s="8"/>
      <c r="B450" s="8"/>
      <c r="C450" s="8"/>
      <c r="D450" s="8"/>
      <c r="E450" s="8"/>
      <c r="F450" s="8"/>
      <c r="G450" s="595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595"/>
      <c r="AA450" s="8"/>
      <c r="AB450" s="8"/>
      <c r="AC450" s="8"/>
      <c r="AD450" s="595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</row>
    <row r="451" ht="15.75" customHeight="1">
      <c r="A451" s="8"/>
      <c r="B451" s="8"/>
      <c r="C451" s="8"/>
      <c r="D451" s="8"/>
      <c r="E451" s="8"/>
      <c r="F451" s="8"/>
      <c r="G451" s="595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595"/>
      <c r="AA451" s="8"/>
      <c r="AB451" s="8"/>
      <c r="AC451" s="8"/>
      <c r="AD451" s="595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</row>
    <row r="452" ht="15.75" customHeight="1">
      <c r="A452" s="8"/>
      <c r="B452" s="8"/>
      <c r="C452" s="8"/>
      <c r="D452" s="8"/>
      <c r="E452" s="8"/>
      <c r="F452" s="8"/>
      <c r="G452" s="595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595"/>
      <c r="AA452" s="8"/>
      <c r="AB452" s="8"/>
      <c r="AC452" s="8"/>
      <c r="AD452" s="595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</row>
    <row r="453" ht="15.75" customHeight="1">
      <c r="A453" s="8"/>
      <c r="B453" s="8"/>
      <c r="C453" s="8"/>
      <c r="D453" s="8"/>
      <c r="E453" s="8"/>
      <c r="F453" s="8"/>
      <c r="G453" s="595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595"/>
      <c r="AA453" s="8"/>
      <c r="AB453" s="8"/>
      <c r="AC453" s="8"/>
      <c r="AD453" s="595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</row>
    <row r="454" ht="15.75" customHeight="1">
      <c r="A454" s="8"/>
      <c r="B454" s="8"/>
      <c r="C454" s="8"/>
      <c r="D454" s="8"/>
      <c r="E454" s="8"/>
      <c r="F454" s="8"/>
      <c r="G454" s="595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595"/>
      <c r="AA454" s="8"/>
      <c r="AB454" s="8"/>
      <c r="AC454" s="8"/>
      <c r="AD454" s="595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</row>
    <row r="455" ht="15.75" customHeight="1">
      <c r="A455" s="8"/>
      <c r="B455" s="8"/>
      <c r="C455" s="8"/>
      <c r="D455" s="8"/>
      <c r="E455" s="8"/>
      <c r="F455" s="8"/>
      <c r="G455" s="595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595"/>
      <c r="AA455" s="8"/>
      <c r="AB455" s="8"/>
      <c r="AC455" s="8"/>
      <c r="AD455" s="595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</row>
    <row r="456" ht="15.75" customHeight="1">
      <c r="A456" s="8"/>
      <c r="B456" s="8"/>
      <c r="C456" s="8"/>
      <c r="D456" s="8"/>
      <c r="E456" s="8"/>
      <c r="F456" s="8"/>
      <c r="G456" s="595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595"/>
      <c r="AA456" s="8"/>
      <c r="AB456" s="8"/>
      <c r="AC456" s="8"/>
      <c r="AD456" s="595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</row>
    <row r="457" ht="15.75" customHeight="1">
      <c r="A457" s="8"/>
      <c r="B457" s="8"/>
      <c r="C457" s="8"/>
      <c r="D457" s="8"/>
      <c r="E457" s="8"/>
      <c r="F457" s="8"/>
      <c r="G457" s="595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595"/>
      <c r="AA457" s="8"/>
      <c r="AB457" s="8"/>
      <c r="AC457" s="8"/>
      <c r="AD457" s="595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</row>
    <row r="458" ht="15.75" customHeight="1">
      <c r="A458" s="8"/>
      <c r="B458" s="8"/>
      <c r="C458" s="8"/>
      <c r="D458" s="8"/>
      <c r="E458" s="8"/>
      <c r="F458" s="8"/>
      <c r="G458" s="595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595"/>
      <c r="AA458" s="8"/>
      <c r="AB458" s="8"/>
      <c r="AC458" s="8"/>
      <c r="AD458" s="595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</row>
    <row r="459" ht="15.75" customHeight="1">
      <c r="A459" s="8"/>
      <c r="B459" s="8"/>
      <c r="C459" s="8"/>
      <c r="D459" s="8"/>
      <c r="E459" s="8"/>
      <c r="F459" s="8"/>
      <c r="G459" s="595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595"/>
      <c r="AA459" s="8"/>
      <c r="AB459" s="8"/>
      <c r="AC459" s="8"/>
      <c r="AD459" s="595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</row>
    <row r="460" ht="15.75" customHeight="1">
      <c r="A460" s="8"/>
      <c r="B460" s="8"/>
      <c r="C460" s="8"/>
      <c r="D460" s="8"/>
      <c r="E460" s="8"/>
      <c r="F460" s="8"/>
      <c r="G460" s="595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595"/>
      <c r="AA460" s="8"/>
      <c r="AB460" s="8"/>
      <c r="AC460" s="8"/>
      <c r="AD460" s="595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</row>
    <row r="461" ht="15.75" customHeight="1">
      <c r="A461" s="8"/>
      <c r="B461" s="8"/>
      <c r="C461" s="8"/>
      <c r="D461" s="8"/>
      <c r="E461" s="8"/>
      <c r="F461" s="8"/>
      <c r="G461" s="595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595"/>
      <c r="AA461" s="8"/>
      <c r="AB461" s="8"/>
      <c r="AC461" s="8"/>
      <c r="AD461" s="595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</row>
    <row r="462" ht="15.75" customHeight="1">
      <c r="A462" s="8"/>
      <c r="B462" s="8"/>
      <c r="C462" s="8"/>
      <c r="D462" s="8"/>
      <c r="E462" s="8"/>
      <c r="F462" s="8"/>
      <c r="G462" s="595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595"/>
      <c r="AA462" s="8"/>
      <c r="AB462" s="8"/>
      <c r="AC462" s="8"/>
      <c r="AD462" s="595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</row>
    <row r="463" ht="15.75" customHeight="1">
      <c r="A463" s="8"/>
      <c r="B463" s="8"/>
      <c r="C463" s="8"/>
      <c r="D463" s="8"/>
      <c r="E463" s="8"/>
      <c r="F463" s="8"/>
      <c r="G463" s="595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595"/>
      <c r="AA463" s="8"/>
      <c r="AB463" s="8"/>
      <c r="AC463" s="8"/>
      <c r="AD463" s="595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</row>
    <row r="464" ht="15.75" customHeight="1">
      <c r="A464" s="8"/>
      <c r="B464" s="8"/>
      <c r="C464" s="8"/>
      <c r="D464" s="8"/>
      <c r="E464" s="8"/>
      <c r="F464" s="8"/>
      <c r="G464" s="595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595"/>
      <c r="AA464" s="8"/>
      <c r="AB464" s="8"/>
      <c r="AC464" s="8"/>
      <c r="AD464" s="595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</row>
    <row r="465" ht="15.75" customHeight="1">
      <c r="A465" s="8"/>
      <c r="B465" s="8"/>
      <c r="C465" s="8"/>
      <c r="D465" s="8"/>
      <c r="E465" s="8"/>
      <c r="F465" s="8"/>
      <c r="G465" s="595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595"/>
      <c r="AA465" s="8"/>
      <c r="AB465" s="8"/>
      <c r="AC465" s="8"/>
      <c r="AD465" s="595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</row>
    <row r="466" ht="15.75" customHeight="1">
      <c r="A466" s="8"/>
      <c r="B466" s="8"/>
      <c r="C466" s="8"/>
      <c r="D466" s="8"/>
      <c r="E466" s="8"/>
      <c r="F466" s="8"/>
      <c r="G466" s="595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595"/>
      <c r="AA466" s="8"/>
      <c r="AB466" s="8"/>
      <c r="AC466" s="8"/>
      <c r="AD466" s="595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</row>
    <row r="467" ht="15.75" customHeight="1">
      <c r="A467" s="8"/>
      <c r="B467" s="8"/>
      <c r="C467" s="8"/>
      <c r="D467" s="8"/>
      <c r="E467" s="8"/>
      <c r="F467" s="8"/>
      <c r="G467" s="595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595"/>
      <c r="AA467" s="8"/>
      <c r="AB467" s="8"/>
      <c r="AC467" s="8"/>
      <c r="AD467" s="595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</row>
    <row r="468" ht="15.75" customHeight="1">
      <c r="A468" s="8"/>
      <c r="B468" s="8"/>
      <c r="C468" s="8"/>
      <c r="D468" s="8"/>
      <c r="E468" s="8"/>
      <c r="F468" s="8"/>
      <c r="G468" s="595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595"/>
      <c r="AA468" s="8"/>
      <c r="AB468" s="8"/>
      <c r="AC468" s="8"/>
      <c r="AD468" s="595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</row>
    <row r="469" ht="15.75" customHeight="1">
      <c r="A469" s="8"/>
      <c r="B469" s="8"/>
      <c r="C469" s="8"/>
      <c r="D469" s="8"/>
      <c r="E469" s="8"/>
      <c r="F469" s="8"/>
      <c r="G469" s="595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595"/>
      <c r="AA469" s="8"/>
      <c r="AB469" s="8"/>
      <c r="AC469" s="8"/>
      <c r="AD469" s="595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</row>
    <row r="470" ht="15.75" customHeight="1">
      <c r="A470" s="8"/>
      <c r="B470" s="8"/>
      <c r="C470" s="8"/>
      <c r="D470" s="8"/>
      <c r="E470" s="8"/>
      <c r="F470" s="8"/>
      <c r="G470" s="595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595"/>
      <c r="AA470" s="8"/>
      <c r="AB470" s="8"/>
      <c r="AC470" s="8"/>
      <c r="AD470" s="595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</row>
    <row r="471" ht="15.75" customHeight="1">
      <c r="A471" s="8"/>
      <c r="B471" s="8"/>
      <c r="C471" s="8"/>
      <c r="D471" s="8"/>
      <c r="E471" s="8"/>
      <c r="F471" s="8"/>
      <c r="G471" s="595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595"/>
      <c r="AA471" s="8"/>
      <c r="AB471" s="8"/>
      <c r="AC471" s="8"/>
      <c r="AD471" s="595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</row>
    <row r="472" ht="15.75" customHeight="1">
      <c r="A472" s="8"/>
      <c r="B472" s="8"/>
      <c r="C472" s="8"/>
      <c r="D472" s="8"/>
      <c r="E472" s="8"/>
      <c r="F472" s="8"/>
      <c r="G472" s="595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595"/>
      <c r="AA472" s="8"/>
      <c r="AB472" s="8"/>
      <c r="AC472" s="8"/>
      <c r="AD472" s="595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</row>
    <row r="473" ht="15.75" customHeight="1">
      <c r="A473" s="8"/>
      <c r="B473" s="8"/>
      <c r="C473" s="8"/>
      <c r="D473" s="8"/>
      <c r="E473" s="8"/>
      <c r="F473" s="8"/>
      <c r="G473" s="595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595"/>
      <c r="AA473" s="8"/>
      <c r="AB473" s="8"/>
      <c r="AC473" s="8"/>
      <c r="AD473" s="595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</row>
    <row r="474" ht="15.75" customHeight="1">
      <c r="A474" s="8"/>
      <c r="B474" s="8"/>
      <c r="C474" s="8"/>
      <c r="D474" s="8"/>
      <c r="E474" s="8"/>
      <c r="F474" s="8"/>
      <c r="G474" s="595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595"/>
      <c r="AA474" s="8"/>
      <c r="AB474" s="8"/>
      <c r="AC474" s="8"/>
      <c r="AD474" s="595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</row>
    <row r="475" ht="15.75" customHeight="1">
      <c r="A475" s="8"/>
      <c r="B475" s="8"/>
      <c r="C475" s="8"/>
      <c r="D475" s="8"/>
      <c r="E475" s="8"/>
      <c r="F475" s="8"/>
      <c r="G475" s="595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595"/>
      <c r="AA475" s="8"/>
      <c r="AB475" s="8"/>
      <c r="AC475" s="8"/>
      <c r="AD475" s="595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</row>
    <row r="476" ht="15.75" customHeight="1">
      <c r="A476" s="8"/>
      <c r="B476" s="8"/>
      <c r="C476" s="8"/>
      <c r="D476" s="8"/>
      <c r="E476" s="8"/>
      <c r="F476" s="8"/>
      <c r="G476" s="595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595"/>
      <c r="AA476" s="8"/>
      <c r="AB476" s="8"/>
      <c r="AC476" s="8"/>
      <c r="AD476" s="595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</row>
    <row r="477" ht="15.75" customHeight="1">
      <c r="A477" s="8"/>
      <c r="B477" s="8"/>
      <c r="C477" s="8"/>
      <c r="D477" s="8"/>
      <c r="E477" s="8"/>
      <c r="F477" s="8"/>
      <c r="G477" s="595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595"/>
      <c r="AA477" s="8"/>
      <c r="AB477" s="8"/>
      <c r="AC477" s="8"/>
      <c r="AD477" s="595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</row>
    <row r="478" ht="15.75" customHeight="1">
      <c r="A478" s="8"/>
      <c r="B478" s="8"/>
      <c r="C478" s="8"/>
      <c r="D478" s="8"/>
      <c r="E478" s="8"/>
      <c r="F478" s="8"/>
      <c r="G478" s="595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595"/>
      <c r="AA478" s="8"/>
      <c r="AB478" s="8"/>
      <c r="AC478" s="8"/>
      <c r="AD478" s="595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</row>
    <row r="479" ht="15.75" customHeight="1">
      <c r="A479" s="8"/>
      <c r="B479" s="8"/>
      <c r="C479" s="8"/>
      <c r="D479" s="8"/>
      <c r="E479" s="8"/>
      <c r="F479" s="8"/>
      <c r="G479" s="595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595"/>
      <c r="AA479" s="8"/>
      <c r="AB479" s="8"/>
      <c r="AC479" s="8"/>
      <c r="AD479" s="595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</row>
    <row r="480" ht="15.75" customHeight="1">
      <c r="A480" s="8"/>
      <c r="B480" s="8"/>
      <c r="C480" s="8"/>
      <c r="D480" s="8"/>
      <c r="E480" s="8"/>
      <c r="F480" s="8"/>
      <c r="G480" s="595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595"/>
      <c r="AA480" s="8"/>
      <c r="AB480" s="8"/>
      <c r="AC480" s="8"/>
      <c r="AD480" s="595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</row>
    <row r="481" ht="15.75" customHeight="1">
      <c r="A481" s="8"/>
      <c r="B481" s="8"/>
      <c r="C481" s="8"/>
      <c r="D481" s="8"/>
      <c r="E481" s="8"/>
      <c r="F481" s="8"/>
      <c r="G481" s="595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595"/>
      <c r="AA481" s="8"/>
      <c r="AB481" s="8"/>
      <c r="AC481" s="8"/>
      <c r="AD481" s="595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</row>
    <row r="482" ht="15.75" customHeight="1">
      <c r="A482" s="8"/>
      <c r="B482" s="8"/>
      <c r="C482" s="8"/>
      <c r="D482" s="8"/>
      <c r="E482" s="8"/>
      <c r="F482" s="8"/>
      <c r="G482" s="595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595"/>
      <c r="AA482" s="8"/>
      <c r="AB482" s="8"/>
      <c r="AC482" s="8"/>
      <c r="AD482" s="595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</row>
    <row r="483" ht="15.75" customHeight="1">
      <c r="A483" s="8"/>
      <c r="B483" s="8"/>
      <c r="C483" s="8"/>
      <c r="D483" s="8"/>
      <c r="E483" s="8"/>
      <c r="F483" s="8"/>
      <c r="G483" s="595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595"/>
      <c r="AA483" s="8"/>
      <c r="AB483" s="8"/>
      <c r="AC483" s="8"/>
      <c r="AD483" s="595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</row>
    <row r="484" ht="15.75" customHeight="1">
      <c r="A484" s="8"/>
      <c r="B484" s="8"/>
      <c r="C484" s="8"/>
      <c r="D484" s="8"/>
      <c r="E484" s="8"/>
      <c r="F484" s="8"/>
      <c r="G484" s="595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595"/>
      <c r="AA484" s="8"/>
      <c r="AB484" s="8"/>
      <c r="AC484" s="8"/>
      <c r="AD484" s="595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</row>
    <row r="485" ht="15.75" customHeight="1">
      <c r="A485" s="8"/>
      <c r="B485" s="8"/>
      <c r="C485" s="8"/>
      <c r="D485" s="8"/>
      <c r="E485" s="8"/>
      <c r="F485" s="8"/>
      <c r="G485" s="595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595"/>
      <c r="AA485" s="8"/>
      <c r="AB485" s="8"/>
      <c r="AC485" s="8"/>
      <c r="AD485" s="595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</row>
    <row r="486" ht="15.75" customHeight="1">
      <c r="A486" s="8"/>
      <c r="B486" s="8"/>
      <c r="C486" s="8"/>
      <c r="D486" s="8"/>
      <c r="E486" s="8"/>
      <c r="F486" s="8"/>
      <c r="G486" s="595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595"/>
      <c r="AA486" s="8"/>
      <c r="AB486" s="8"/>
      <c r="AC486" s="8"/>
      <c r="AD486" s="595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</row>
    <row r="487" ht="15.75" customHeight="1">
      <c r="A487" s="8"/>
      <c r="B487" s="8"/>
      <c r="C487" s="8"/>
      <c r="D487" s="8"/>
      <c r="E487" s="8"/>
      <c r="F487" s="8"/>
      <c r="G487" s="595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595"/>
      <c r="AA487" s="8"/>
      <c r="AB487" s="8"/>
      <c r="AC487" s="8"/>
      <c r="AD487" s="595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</row>
    <row r="488" ht="15.75" customHeight="1">
      <c r="A488" s="8"/>
      <c r="B488" s="8"/>
      <c r="C488" s="8"/>
      <c r="D488" s="8"/>
      <c r="E488" s="8"/>
      <c r="F488" s="8"/>
      <c r="G488" s="595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595"/>
      <c r="AA488" s="8"/>
      <c r="AB488" s="8"/>
      <c r="AC488" s="8"/>
      <c r="AD488" s="595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</row>
    <row r="489" ht="15.75" customHeight="1">
      <c r="A489" s="8"/>
      <c r="B489" s="8"/>
      <c r="C489" s="8"/>
      <c r="D489" s="8"/>
      <c r="E489" s="8"/>
      <c r="F489" s="8"/>
      <c r="G489" s="595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595"/>
      <c r="AA489" s="8"/>
      <c r="AB489" s="8"/>
      <c r="AC489" s="8"/>
      <c r="AD489" s="595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</row>
    <row r="490" ht="15.75" customHeight="1">
      <c r="A490" s="8"/>
      <c r="B490" s="8"/>
      <c r="C490" s="8"/>
      <c r="D490" s="8"/>
      <c r="E490" s="8"/>
      <c r="F490" s="8"/>
      <c r="G490" s="595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595"/>
      <c r="AA490" s="8"/>
      <c r="AB490" s="8"/>
      <c r="AC490" s="8"/>
      <c r="AD490" s="595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</row>
    <row r="491" ht="15.75" customHeight="1">
      <c r="A491" s="8"/>
      <c r="B491" s="8"/>
      <c r="C491" s="8"/>
      <c r="D491" s="8"/>
      <c r="E491" s="8"/>
      <c r="F491" s="8"/>
      <c r="G491" s="595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595"/>
      <c r="AA491" s="8"/>
      <c r="AB491" s="8"/>
      <c r="AC491" s="8"/>
      <c r="AD491" s="595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</row>
    <row r="492" ht="15.75" customHeight="1">
      <c r="A492" s="8"/>
      <c r="B492" s="8"/>
      <c r="C492" s="8"/>
      <c r="D492" s="8"/>
      <c r="E492" s="8"/>
      <c r="F492" s="8"/>
      <c r="G492" s="595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595"/>
      <c r="AA492" s="8"/>
      <c r="AB492" s="8"/>
      <c r="AC492" s="8"/>
      <c r="AD492" s="595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</row>
    <row r="493" ht="15.75" customHeight="1">
      <c r="A493" s="8"/>
      <c r="B493" s="8"/>
      <c r="C493" s="8"/>
      <c r="D493" s="8"/>
      <c r="E493" s="8"/>
      <c r="F493" s="8"/>
      <c r="G493" s="595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595"/>
      <c r="AA493" s="8"/>
      <c r="AB493" s="8"/>
      <c r="AC493" s="8"/>
      <c r="AD493" s="595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</row>
    <row r="494" ht="15.75" customHeight="1">
      <c r="A494" s="8"/>
      <c r="B494" s="8"/>
      <c r="C494" s="8"/>
      <c r="D494" s="8"/>
      <c r="E494" s="8"/>
      <c r="F494" s="8"/>
      <c r="G494" s="595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595"/>
      <c r="AA494" s="8"/>
      <c r="AB494" s="8"/>
      <c r="AC494" s="8"/>
      <c r="AD494" s="595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</row>
    <row r="495" ht="15.75" customHeight="1">
      <c r="A495" s="8"/>
      <c r="B495" s="8"/>
      <c r="C495" s="8"/>
      <c r="D495" s="8"/>
      <c r="E495" s="8"/>
      <c r="F495" s="8"/>
      <c r="G495" s="595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595"/>
      <c r="AA495" s="8"/>
      <c r="AB495" s="8"/>
      <c r="AC495" s="8"/>
      <c r="AD495" s="595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</row>
    <row r="496" ht="15.75" customHeight="1">
      <c r="A496" s="8"/>
      <c r="B496" s="8"/>
      <c r="C496" s="8"/>
      <c r="D496" s="8"/>
      <c r="E496" s="8"/>
      <c r="F496" s="8"/>
      <c r="G496" s="595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595"/>
      <c r="AA496" s="8"/>
      <c r="AB496" s="8"/>
      <c r="AC496" s="8"/>
      <c r="AD496" s="595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</row>
    <row r="497" ht="15.75" customHeight="1">
      <c r="A497" s="8"/>
      <c r="B497" s="8"/>
      <c r="C497" s="8"/>
      <c r="D497" s="8"/>
      <c r="E497" s="8"/>
      <c r="F497" s="8"/>
      <c r="G497" s="595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595"/>
      <c r="AA497" s="8"/>
      <c r="AB497" s="8"/>
      <c r="AC497" s="8"/>
      <c r="AD497" s="595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</row>
    <row r="498" ht="15.75" customHeight="1">
      <c r="A498" s="8"/>
      <c r="B498" s="8"/>
      <c r="C498" s="8"/>
      <c r="D498" s="8"/>
      <c r="E498" s="8"/>
      <c r="F498" s="8"/>
      <c r="G498" s="595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595"/>
      <c r="AA498" s="8"/>
      <c r="AB498" s="8"/>
      <c r="AC498" s="8"/>
      <c r="AD498" s="595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</row>
    <row r="499" ht="15.75" customHeight="1">
      <c r="A499" s="8"/>
      <c r="B499" s="8"/>
      <c r="C499" s="8"/>
      <c r="D499" s="8"/>
      <c r="E499" s="8"/>
      <c r="F499" s="8"/>
      <c r="G499" s="595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595"/>
      <c r="AA499" s="8"/>
      <c r="AB499" s="8"/>
      <c r="AC499" s="8"/>
      <c r="AD499" s="595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</row>
    <row r="500" ht="15.75" customHeight="1">
      <c r="A500" s="8"/>
      <c r="B500" s="8"/>
      <c r="C500" s="8"/>
      <c r="D500" s="8"/>
      <c r="E500" s="8"/>
      <c r="F500" s="8"/>
      <c r="G500" s="595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595"/>
      <c r="AA500" s="8"/>
      <c r="AB500" s="8"/>
      <c r="AC500" s="8"/>
      <c r="AD500" s="595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</row>
    <row r="501" ht="15.75" customHeight="1">
      <c r="A501" s="8"/>
      <c r="B501" s="8"/>
      <c r="C501" s="8"/>
      <c r="D501" s="8"/>
      <c r="E501" s="8"/>
      <c r="F501" s="8"/>
      <c r="G501" s="595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595"/>
      <c r="AA501" s="8"/>
      <c r="AB501" s="8"/>
      <c r="AC501" s="8"/>
      <c r="AD501" s="595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</row>
    <row r="502" ht="15.75" customHeight="1">
      <c r="A502" s="8"/>
      <c r="B502" s="8"/>
      <c r="C502" s="8"/>
      <c r="D502" s="8"/>
      <c r="E502" s="8"/>
      <c r="F502" s="8"/>
      <c r="G502" s="595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595"/>
      <c r="AA502" s="8"/>
      <c r="AB502" s="8"/>
      <c r="AC502" s="8"/>
      <c r="AD502" s="595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</row>
    <row r="503" ht="15.75" customHeight="1">
      <c r="A503" s="8"/>
      <c r="B503" s="8"/>
      <c r="C503" s="8"/>
      <c r="D503" s="8"/>
      <c r="E503" s="8"/>
      <c r="F503" s="8"/>
      <c r="G503" s="595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595"/>
      <c r="AA503" s="8"/>
      <c r="AB503" s="8"/>
      <c r="AC503" s="8"/>
      <c r="AD503" s="595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</row>
    <row r="504" ht="15.75" customHeight="1">
      <c r="A504" s="8"/>
      <c r="B504" s="8"/>
      <c r="C504" s="8"/>
      <c r="D504" s="8"/>
      <c r="E504" s="8"/>
      <c r="F504" s="8"/>
      <c r="G504" s="595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595"/>
      <c r="AA504" s="8"/>
      <c r="AB504" s="8"/>
      <c r="AC504" s="8"/>
      <c r="AD504" s="595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</row>
    <row r="505" ht="15.75" customHeight="1">
      <c r="A505" s="8"/>
      <c r="B505" s="8"/>
      <c r="C505" s="8"/>
      <c r="D505" s="8"/>
      <c r="E505" s="8"/>
      <c r="F505" s="8"/>
      <c r="G505" s="595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595"/>
      <c r="AA505" s="8"/>
      <c r="AB505" s="8"/>
      <c r="AC505" s="8"/>
      <c r="AD505" s="595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</row>
    <row r="506" ht="15.75" customHeight="1">
      <c r="A506" s="8"/>
      <c r="B506" s="8"/>
      <c r="C506" s="8"/>
      <c r="D506" s="8"/>
      <c r="E506" s="8"/>
      <c r="F506" s="8"/>
      <c r="G506" s="595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595"/>
      <c r="AA506" s="8"/>
      <c r="AB506" s="8"/>
      <c r="AC506" s="8"/>
      <c r="AD506" s="595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</row>
    <row r="507" ht="15.75" customHeight="1">
      <c r="A507" s="8"/>
      <c r="B507" s="8"/>
      <c r="C507" s="8"/>
      <c r="D507" s="8"/>
      <c r="E507" s="8"/>
      <c r="F507" s="8"/>
      <c r="G507" s="595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595"/>
      <c r="AA507" s="8"/>
      <c r="AB507" s="8"/>
      <c r="AC507" s="8"/>
      <c r="AD507" s="595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</row>
    <row r="508" ht="15.75" customHeight="1">
      <c r="A508" s="8"/>
      <c r="B508" s="8"/>
      <c r="C508" s="8"/>
      <c r="D508" s="8"/>
      <c r="E508" s="8"/>
      <c r="F508" s="8"/>
      <c r="G508" s="595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595"/>
      <c r="AA508" s="8"/>
      <c r="AB508" s="8"/>
      <c r="AC508" s="8"/>
      <c r="AD508" s="595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</row>
    <row r="509" ht="15.75" customHeight="1">
      <c r="A509" s="8"/>
      <c r="B509" s="8"/>
      <c r="C509" s="8"/>
      <c r="D509" s="8"/>
      <c r="E509" s="8"/>
      <c r="F509" s="8"/>
      <c r="G509" s="595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595"/>
      <c r="AA509" s="8"/>
      <c r="AB509" s="8"/>
      <c r="AC509" s="8"/>
      <c r="AD509" s="595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</row>
    <row r="510" ht="15.75" customHeight="1">
      <c r="A510" s="8"/>
      <c r="B510" s="8"/>
      <c r="C510" s="8"/>
      <c r="D510" s="8"/>
      <c r="E510" s="8"/>
      <c r="F510" s="8"/>
      <c r="G510" s="595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595"/>
      <c r="AA510" s="8"/>
      <c r="AB510" s="8"/>
      <c r="AC510" s="8"/>
      <c r="AD510" s="595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8"/>
    </row>
    <row r="511" ht="15.75" customHeight="1">
      <c r="A511" s="8"/>
      <c r="B511" s="8"/>
      <c r="C511" s="8"/>
      <c r="D511" s="8"/>
      <c r="E511" s="8"/>
      <c r="F511" s="8"/>
      <c r="G511" s="595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595"/>
      <c r="AA511" s="8"/>
      <c r="AB511" s="8"/>
      <c r="AC511" s="8"/>
      <c r="AD511" s="595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</row>
    <row r="512" ht="15.75" customHeight="1">
      <c r="A512" s="8"/>
      <c r="B512" s="8"/>
      <c r="C512" s="8"/>
      <c r="D512" s="8"/>
      <c r="E512" s="8"/>
      <c r="F512" s="8"/>
      <c r="G512" s="595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595"/>
      <c r="AA512" s="8"/>
      <c r="AB512" s="8"/>
      <c r="AC512" s="8"/>
      <c r="AD512" s="595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</row>
    <row r="513" ht="15.75" customHeight="1">
      <c r="A513" s="8"/>
      <c r="B513" s="8"/>
      <c r="C513" s="8"/>
      <c r="D513" s="8"/>
      <c r="E513" s="8"/>
      <c r="F513" s="8"/>
      <c r="G513" s="595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595"/>
      <c r="AA513" s="8"/>
      <c r="AB513" s="8"/>
      <c r="AC513" s="8"/>
      <c r="AD513" s="595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</row>
    <row r="514" ht="15.75" customHeight="1">
      <c r="A514" s="8"/>
      <c r="B514" s="8"/>
      <c r="C514" s="8"/>
      <c r="D514" s="8"/>
      <c r="E514" s="8"/>
      <c r="F514" s="8"/>
      <c r="G514" s="595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595"/>
      <c r="AA514" s="8"/>
      <c r="AB514" s="8"/>
      <c r="AC514" s="8"/>
      <c r="AD514" s="595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</row>
    <row r="515" ht="15.75" customHeight="1">
      <c r="A515" s="8"/>
      <c r="B515" s="8"/>
      <c r="C515" s="8"/>
      <c r="D515" s="8"/>
      <c r="E515" s="8"/>
      <c r="F515" s="8"/>
      <c r="G515" s="595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595"/>
      <c r="AA515" s="8"/>
      <c r="AB515" s="8"/>
      <c r="AC515" s="8"/>
      <c r="AD515" s="595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</row>
    <row r="516" ht="15.75" customHeight="1">
      <c r="A516" s="8"/>
      <c r="B516" s="8"/>
      <c r="C516" s="8"/>
      <c r="D516" s="8"/>
      <c r="E516" s="8"/>
      <c r="F516" s="8"/>
      <c r="G516" s="595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595"/>
      <c r="AA516" s="8"/>
      <c r="AB516" s="8"/>
      <c r="AC516" s="8"/>
      <c r="AD516" s="595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</row>
    <row r="517" ht="15.75" customHeight="1">
      <c r="A517" s="8"/>
      <c r="B517" s="8"/>
      <c r="C517" s="8"/>
      <c r="D517" s="8"/>
      <c r="E517" s="8"/>
      <c r="F517" s="8"/>
      <c r="G517" s="595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595"/>
      <c r="AA517" s="8"/>
      <c r="AB517" s="8"/>
      <c r="AC517" s="8"/>
      <c r="AD517" s="595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</row>
    <row r="518" ht="15.75" customHeight="1">
      <c r="A518" s="8"/>
      <c r="B518" s="8"/>
      <c r="C518" s="8"/>
      <c r="D518" s="8"/>
      <c r="E518" s="8"/>
      <c r="F518" s="8"/>
      <c r="G518" s="595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595"/>
      <c r="AA518" s="8"/>
      <c r="AB518" s="8"/>
      <c r="AC518" s="8"/>
      <c r="AD518" s="595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</row>
    <row r="519" ht="15.75" customHeight="1">
      <c r="A519" s="8"/>
      <c r="B519" s="8"/>
      <c r="C519" s="8"/>
      <c r="D519" s="8"/>
      <c r="E519" s="8"/>
      <c r="F519" s="8"/>
      <c r="G519" s="595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595"/>
      <c r="AA519" s="8"/>
      <c r="AB519" s="8"/>
      <c r="AC519" s="8"/>
      <c r="AD519" s="595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8"/>
    </row>
    <row r="520" ht="15.75" customHeight="1">
      <c r="A520" s="8"/>
      <c r="B520" s="8"/>
      <c r="C520" s="8"/>
      <c r="D520" s="8"/>
      <c r="E520" s="8"/>
      <c r="F520" s="8"/>
      <c r="G520" s="595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595"/>
      <c r="AA520" s="8"/>
      <c r="AB520" s="8"/>
      <c r="AC520" s="8"/>
      <c r="AD520" s="595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8"/>
    </row>
    <row r="521" ht="15.75" customHeight="1">
      <c r="A521" s="8"/>
      <c r="B521" s="8"/>
      <c r="C521" s="8"/>
      <c r="D521" s="8"/>
      <c r="E521" s="8"/>
      <c r="F521" s="8"/>
      <c r="G521" s="595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595"/>
      <c r="AA521" s="8"/>
      <c r="AB521" s="8"/>
      <c r="AC521" s="8"/>
      <c r="AD521" s="595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8"/>
    </row>
    <row r="522" ht="15.75" customHeight="1">
      <c r="A522" s="8"/>
      <c r="B522" s="8"/>
      <c r="C522" s="8"/>
      <c r="D522" s="8"/>
      <c r="E522" s="8"/>
      <c r="F522" s="8"/>
      <c r="G522" s="595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595"/>
      <c r="AA522" s="8"/>
      <c r="AB522" s="8"/>
      <c r="AC522" s="8"/>
      <c r="AD522" s="595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</row>
    <row r="523" ht="15.75" customHeight="1">
      <c r="A523" s="8"/>
      <c r="B523" s="8"/>
      <c r="C523" s="8"/>
      <c r="D523" s="8"/>
      <c r="E523" s="8"/>
      <c r="F523" s="8"/>
      <c r="G523" s="595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595"/>
      <c r="AA523" s="8"/>
      <c r="AB523" s="8"/>
      <c r="AC523" s="8"/>
      <c r="AD523" s="595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</row>
    <row r="524" ht="15.75" customHeight="1">
      <c r="A524" s="8"/>
      <c r="B524" s="8"/>
      <c r="C524" s="8"/>
      <c r="D524" s="8"/>
      <c r="E524" s="8"/>
      <c r="F524" s="8"/>
      <c r="G524" s="595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595"/>
      <c r="AA524" s="8"/>
      <c r="AB524" s="8"/>
      <c r="AC524" s="8"/>
      <c r="AD524" s="595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8"/>
    </row>
    <row r="525" ht="15.75" customHeight="1">
      <c r="A525" s="8"/>
      <c r="B525" s="8"/>
      <c r="C525" s="8"/>
      <c r="D525" s="8"/>
      <c r="E525" s="8"/>
      <c r="F525" s="8"/>
      <c r="G525" s="595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595"/>
      <c r="AA525" s="8"/>
      <c r="AB525" s="8"/>
      <c r="AC525" s="8"/>
      <c r="AD525" s="595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</row>
    <row r="526" ht="15.75" customHeight="1">
      <c r="A526" s="8"/>
      <c r="B526" s="8"/>
      <c r="C526" s="8"/>
      <c r="D526" s="8"/>
      <c r="E526" s="8"/>
      <c r="F526" s="8"/>
      <c r="G526" s="595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595"/>
      <c r="AA526" s="8"/>
      <c r="AB526" s="8"/>
      <c r="AC526" s="8"/>
      <c r="AD526" s="595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8"/>
    </row>
    <row r="527" ht="15.75" customHeight="1">
      <c r="A527" s="8"/>
      <c r="B527" s="8"/>
      <c r="C527" s="8"/>
      <c r="D527" s="8"/>
      <c r="E527" s="8"/>
      <c r="F527" s="8"/>
      <c r="G527" s="595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595"/>
      <c r="AA527" s="8"/>
      <c r="AB527" s="8"/>
      <c r="AC527" s="8"/>
      <c r="AD527" s="595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8"/>
    </row>
    <row r="528" ht="15.75" customHeight="1">
      <c r="A528" s="8"/>
      <c r="B528" s="8"/>
      <c r="C528" s="8"/>
      <c r="D528" s="8"/>
      <c r="E528" s="8"/>
      <c r="F528" s="8"/>
      <c r="G528" s="595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595"/>
      <c r="AA528" s="8"/>
      <c r="AB528" s="8"/>
      <c r="AC528" s="8"/>
      <c r="AD528" s="595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8"/>
    </row>
    <row r="529" ht="15.75" customHeight="1">
      <c r="A529" s="8"/>
      <c r="B529" s="8"/>
      <c r="C529" s="8"/>
      <c r="D529" s="8"/>
      <c r="E529" s="8"/>
      <c r="F529" s="8"/>
      <c r="G529" s="595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595"/>
      <c r="AA529" s="8"/>
      <c r="AB529" s="8"/>
      <c r="AC529" s="8"/>
      <c r="AD529" s="595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8"/>
    </row>
    <row r="530" ht="15.75" customHeight="1">
      <c r="A530" s="8"/>
      <c r="B530" s="8"/>
      <c r="C530" s="8"/>
      <c r="D530" s="8"/>
      <c r="E530" s="8"/>
      <c r="F530" s="8"/>
      <c r="G530" s="595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595"/>
      <c r="AA530" s="8"/>
      <c r="AB530" s="8"/>
      <c r="AC530" s="8"/>
      <c r="AD530" s="595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8"/>
    </row>
    <row r="531" ht="15.75" customHeight="1">
      <c r="A531" s="8"/>
      <c r="B531" s="8"/>
      <c r="C531" s="8"/>
      <c r="D531" s="8"/>
      <c r="E531" s="8"/>
      <c r="F531" s="8"/>
      <c r="G531" s="595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595"/>
      <c r="AA531" s="8"/>
      <c r="AB531" s="8"/>
      <c r="AC531" s="8"/>
      <c r="AD531" s="595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8"/>
    </row>
    <row r="532" ht="15.75" customHeight="1">
      <c r="A532" s="8"/>
      <c r="B532" s="8"/>
      <c r="C532" s="8"/>
      <c r="D532" s="8"/>
      <c r="E532" s="8"/>
      <c r="F532" s="8"/>
      <c r="G532" s="595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595"/>
      <c r="AA532" s="8"/>
      <c r="AB532" s="8"/>
      <c r="AC532" s="8"/>
      <c r="AD532" s="595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8"/>
    </row>
    <row r="533" ht="15.75" customHeight="1">
      <c r="A533" s="8"/>
      <c r="B533" s="8"/>
      <c r="C533" s="8"/>
      <c r="D533" s="8"/>
      <c r="E533" s="8"/>
      <c r="F533" s="8"/>
      <c r="G533" s="595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595"/>
      <c r="AA533" s="8"/>
      <c r="AB533" s="8"/>
      <c r="AC533" s="8"/>
      <c r="AD533" s="595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8"/>
    </row>
    <row r="534" ht="15.75" customHeight="1">
      <c r="A534" s="8"/>
      <c r="B534" s="8"/>
      <c r="C534" s="8"/>
      <c r="D534" s="8"/>
      <c r="E534" s="8"/>
      <c r="F534" s="8"/>
      <c r="G534" s="595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595"/>
      <c r="AA534" s="8"/>
      <c r="AB534" s="8"/>
      <c r="AC534" s="8"/>
      <c r="AD534" s="595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8"/>
    </row>
    <row r="535" ht="15.75" customHeight="1">
      <c r="A535" s="8"/>
      <c r="B535" s="8"/>
      <c r="C535" s="8"/>
      <c r="D535" s="8"/>
      <c r="E535" s="8"/>
      <c r="F535" s="8"/>
      <c r="G535" s="595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595"/>
      <c r="AA535" s="8"/>
      <c r="AB535" s="8"/>
      <c r="AC535" s="8"/>
      <c r="AD535" s="595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8"/>
    </row>
    <row r="536" ht="15.75" customHeight="1">
      <c r="A536" s="8"/>
      <c r="B536" s="8"/>
      <c r="C536" s="8"/>
      <c r="D536" s="8"/>
      <c r="E536" s="8"/>
      <c r="F536" s="8"/>
      <c r="G536" s="595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595"/>
      <c r="AA536" s="8"/>
      <c r="AB536" s="8"/>
      <c r="AC536" s="8"/>
      <c r="AD536" s="595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  <c r="BT536" s="8"/>
    </row>
    <row r="537" ht="15.75" customHeight="1">
      <c r="A537" s="8"/>
      <c r="B537" s="8"/>
      <c r="C537" s="8"/>
      <c r="D537" s="8"/>
      <c r="E537" s="8"/>
      <c r="F537" s="8"/>
      <c r="G537" s="595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595"/>
      <c r="AA537" s="8"/>
      <c r="AB537" s="8"/>
      <c r="AC537" s="8"/>
      <c r="AD537" s="595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  <c r="BT537" s="8"/>
    </row>
    <row r="538" ht="15.75" customHeight="1">
      <c r="A538" s="8"/>
      <c r="B538" s="8"/>
      <c r="C538" s="8"/>
      <c r="D538" s="8"/>
      <c r="E538" s="8"/>
      <c r="F538" s="8"/>
      <c r="G538" s="595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595"/>
      <c r="AA538" s="8"/>
      <c r="AB538" s="8"/>
      <c r="AC538" s="8"/>
      <c r="AD538" s="595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8"/>
    </row>
    <row r="539" ht="15.75" customHeight="1">
      <c r="A539" s="8"/>
      <c r="B539" s="8"/>
      <c r="C539" s="8"/>
      <c r="D539" s="8"/>
      <c r="E539" s="8"/>
      <c r="F539" s="8"/>
      <c r="G539" s="595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595"/>
      <c r="AA539" s="8"/>
      <c r="AB539" s="8"/>
      <c r="AC539" s="8"/>
      <c r="AD539" s="595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8"/>
    </row>
    <row r="540" ht="15.75" customHeight="1">
      <c r="A540" s="8"/>
      <c r="B540" s="8"/>
      <c r="C540" s="8"/>
      <c r="D540" s="8"/>
      <c r="E540" s="8"/>
      <c r="F540" s="8"/>
      <c r="G540" s="595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595"/>
      <c r="AA540" s="8"/>
      <c r="AB540" s="8"/>
      <c r="AC540" s="8"/>
      <c r="AD540" s="595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8"/>
      <c r="BT540" s="8"/>
    </row>
    <row r="541" ht="15.75" customHeight="1">
      <c r="A541" s="8"/>
      <c r="B541" s="8"/>
      <c r="C541" s="8"/>
      <c r="D541" s="8"/>
      <c r="E541" s="8"/>
      <c r="F541" s="8"/>
      <c r="G541" s="595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595"/>
      <c r="AA541" s="8"/>
      <c r="AB541" s="8"/>
      <c r="AC541" s="8"/>
      <c r="AD541" s="595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8"/>
    </row>
    <row r="542" ht="15.75" customHeight="1">
      <c r="A542" s="8"/>
      <c r="B542" s="8"/>
      <c r="C542" s="8"/>
      <c r="D542" s="8"/>
      <c r="E542" s="8"/>
      <c r="F542" s="8"/>
      <c r="G542" s="595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595"/>
      <c r="AA542" s="8"/>
      <c r="AB542" s="8"/>
      <c r="AC542" s="8"/>
      <c r="AD542" s="595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  <c r="BT542" s="8"/>
    </row>
    <row r="543" ht="15.75" customHeight="1">
      <c r="A543" s="8"/>
      <c r="B543" s="8"/>
      <c r="C543" s="8"/>
      <c r="D543" s="8"/>
      <c r="E543" s="8"/>
      <c r="F543" s="8"/>
      <c r="G543" s="595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595"/>
      <c r="AA543" s="8"/>
      <c r="AB543" s="8"/>
      <c r="AC543" s="8"/>
      <c r="AD543" s="595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8"/>
      <c r="BT543" s="8"/>
    </row>
    <row r="544" ht="15.75" customHeight="1">
      <c r="A544" s="8"/>
      <c r="B544" s="8"/>
      <c r="C544" s="8"/>
      <c r="D544" s="8"/>
      <c r="E544" s="8"/>
      <c r="F544" s="8"/>
      <c r="G544" s="595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595"/>
      <c r="AA544" s="8"/>
      <c r="AB544" s="8"/>
      <c r="AC544" s="8"/>
      <c r="AD544" s="595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8"/>
    </row>
    <row r="545" ht="15.75" customHeight="1">
      <c r="A545" s="8"/>
      <c r="B545" s="8"/>
      <c r="C545" s="8"/>
      <c r="D545" s="8"/>
      <c r="E545" s="8"/>
      <c r="F545" s="8"/>
      <c r="G545" s="595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595"/>
      <c r="AA545" s="8"/>
      <c r="AB545" s="8"/>
      <c r="AC545" s="8"/>
      <c r="AD545" s="595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8"/>
    </row>
    <row r="546" ht="15.75" customHeight="1">
      <c r="A546" s="8"/>
      <c r="B546" s="8"/>
      <c r="C546" s="8"/>
      <c r="D546" s="8"/>
      <c r="E546" s="8"/>
      <c r="F546" s="8"/>
      <c r="G546" s="595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595"/>
      <c r="AA546" s="8"/>
      <c r="AB546" s="8"/>
      <c r="AC546" s="8"/>
      <c r="AD546" s="595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8"/>
    </row>
    <row r="547" ht="15.75" customHeight="1">
      <c r="A547" s="8"/>
      <c r="B547" s="8"/>
      <c r="C547" s="8"/>
      <c r="D547" s="8"/>
      <c r="E547" s="8"/>
      <c r="F547" s="8"/>
      <c r="G547" s="595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595"/>
      <c r="AA547" s="8"/>
      <c r="AB547" s="8"/>
      <c r="AC547" s="8"/>
      <c r="AD547" s="595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8"/>
      <c r="BT547" s="8"/>
    </row>
    <row r="548" ht="15.75" customHeight="1">
      <c r="A548" s="8"/>
      <c r="B548" s="8"/>
      <c r="C548" s="8"/>
      <c r="D548" s="8"/>
      <c r="E548" s="8"/>
      <c r="F548" s="8"/>
      <c r="G548" s="595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595"/>
      <c r="AA548" s="8"/>
      <c r="AB548" s="8"/>
      <c r="AC548" s="8"/>
      <c r="AD548" s="595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  <c r="BT548" s="8"/>
    </row>
    <row r="549" ht="15.75" customHeight="1">
      <c r="A549" s="8"/>
      <c r="B549" s="8"/>
      <c r="C549" s="8"/>
      <c r="D549" s="8"/>
      <c r="E549" s="8"/>
      <c r="F549" s="8"/>
      <c r="G549" s="595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595"/>
      <c r="AA549" s="8"/>
      <c r="AB549" s="8"/>
      <c r="AC549" s="8"/>
      <c r="AD549" s="595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8"/>
    </row>
    <row r="550" ht="15.75" customHeight="1">
      <c r="A550" s="8"/>
      <c r="B550" s="8"/>
      <c r="C550" s="8"/>
      <c r="D550" s="8"/>
      <c r="E550" s="8"/>
      <c r="F550" s="8"/>
      <c r="G550" s="595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595"/>
      <c r="AA550" s="8"/>
      <c r="AB550" s="8"/>
      <c r="AC550" s="8"/>
      <c r="AD550" s="595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8"/>
    </row>
    <row r="551" ht="15.75" customHeight="1">
      <c r="A551" s="8"/>
      <c r="B551" s="8"/>
      <c r="C551" s="8"/>
      <c r="D551" s="8"/>
      <c r="E551" s="8"/>
      <c r="F551" s="8"/>
      <c r="G551" s="595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595"/>
      <c r="AA551" s="8"/>
      <c r="AB551" s="8"/>
      <c r="AC551" s="8"/>
      <c r="AD551" s="595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8"/>
      <c r="BT551" s="8"/>
    </row>
    <row r="552" ht="15.75" customHeight="1">
      <c r="A552" s="8"/>
      <c r="B552" s="8"/>
      <c r="C552" s="8"/>
      <c r="D552" s="8"/>
      <c r="E552" s="8"/>
      <c r="F552" s="8"/>
      <c r="G552" s="595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595"/>
      <c r="AA552" s="8"/>
      <c r="AB552" s="8"/>
      <c r="AC552" s="8"/>
      <c r="AD552" s="595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8"/>
    </row>
    <row r="553" ht="15.75" customHeight="1">
      <c r="A553" s="8"/>
      <c r="B553" s="8"/>
      <c r="C553" s="8"/>
      <c r="D553" s="8"/>
      <c r="E553" s="8"/>
      <c r="F553" s="8"/>
      <c r="G553" s="595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595"/>
      <c r="AA553" s="8"/>
      <c r="AB553" s="8"/>
      <c r="AC553" s="8"/>
      <c r="AD553" s="595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8"/>
      <c r="BT553" s="8"/>
    </row>
    <row r="554" ht="15.75" customHeight="1">
      <c r="A554" s="8"/>
      <c r="B554" s="8"/>
      <c r="C554" s="8"/>
      <c r="D554" s="8"/>
      <c r="E554" s="8"/>
      <c r="F554" s="8"/>
      <c r="G554" s="595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595"/>
      <c r="AA554" s="8"/>
      <c r="AB554" s="8"/>
      <c r="AC554" s="8"/>
      <c r="AD554" s="595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  <c r="BT554" s="8"/>
    </row>
    <row r="555" ht="15.75" customHeight="1">
      <c r="A555" s="8"/>
      <c r="B555" s="8"/>
      <c r="C555" s="8"/>
      <c r="D555" s="8"/>
      <c r="E555" s="8"/>
      <c r="F555" s="8"/>
      <c r="G555" s="595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595"/>
      <c r="AA555" s="8"/>
      <c r="AB555" s="8"/>
      <c r="AC555" s="8"/>
      <c r="AD555" s="595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  <c r="BT555" s="8"/>
    </row>
    <row r="556" ht="15.75" customHeight="1">
      <c r="A556" s="8"/>
      <c r="B556" s="8"/>
      <c r="C556" s="8"/>
      <c r="D556" s="8"/>
      <c r="E556" s="8"/>
      <c r="F556" s="8"/>
      <c r="G556" s="595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595"/>
      <c r="AA556" s="8"/>
      <c r="AB556" s="8"/>
      <c r="AC556" s="8"/>
      <c r="AD556" s="595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8"/>
      <c r="BT556" s="8"/>
    </row>
    <row r="557" ht="15.75" customHeight="1">
      <c r="A557" s="8"/>
      <c r="B557" s="8"/>
      <c r="C557" s="8"/>
      <c r="D557" s="8"/>
      <c r="E557" s="8"/>
      <c r="F557" s="8"/>
      <c r="G557" s="595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595"/>
      <c r="AA557" s="8"/>
      <c r="AB557" s="8"/>
      <c r="AC557" s="8"/>
      <c r="AD557" s="595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8"/>
      <c r="BS557" s="8"/>
      <c r="BT557" s="8"/>
    </row>
    <row r="558" ht="15.75" customHeight="1">
      <c r="A558" s="8"/>
      <c r="B558" s="8"/>
      <c r="C558" s="8"/>
      <c r="D558" s="8"/>
      <c r="E558" s="8"/>
      <c r="F558" s="8"/>
      <c r="G558" s="595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595"/>
      <c r="AA558" s="8"/>
      <c r="AB558" s="8"/>
      <c r="AC558" s="8"/>
      <c r="AD558" s="595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8"/>
      <c r="BS558" s="8"/>
      <c r="BT558" s="8"/>
    </row>
    <row r="559" ht="15.75" customHeight="1">
      <c r="A559" s="8"/>
      <c r="B559" s="8"/>
      <c r="C559" s="8"/>
      <c r="D559" s="8"/>
      <c r="E559" s="8"/>
      <c r="F559" s="8"/>
      <c r="G559" s="595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595"/>
      <c r="AA559" s="8"/>
      <c r="AB559" s="8"/>
      <c r="AC559" s="8"/>
      <c r="AD559" s="595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8"/>
      <c r="BR559" s="8"/>
      <c r="BS559" s="8"/>
      <c r="BT559" s="8"/>
    </row>
    <row r="560" ht="15.75" customHeight="1">
      <c r="A560" s="8"/>
      <c r="B560" s="8"/>
      <c r="C560" s="8"/>
      <c r="D560" s="8"/>
      <c r="E560" s="8"/>
      <c r="F560" s="8"/>
      <c r="G560" s="595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595"/>
      <c r="AA560" s="8"/>
      <c r="AB560" s="8"/>
      <c r="AC560" s="8"/>
      <c r="AD560" s="595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8"/>
      <c r="BT560" s="8"/>
    </row>
    <row r="561" ht="15.75" customHeight="1">
      <c r="A561" s="8"/>
      <c r="B561" s="8"/>
      <c r="C561" s="8"/>
      <c r="D561" s="8"/>
      <c r="E561" s="8"/>
      <c r="F561" s="8"/>
      <c r="G561" s="595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595"/>
      <c r="AA561" s="8"/>
      <c r="AB561" s="8"/>
      <c r="AC561" s="8"/>
      <c r="AD561" s="595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8"/>
      <c r="BR561" s="8"/>
      <c r="BS561" s="8"/>
      <c r="BT561" s="8"/>
    </row>
    <row r="562" ht="15.75" customHeight="1">
      <c r="A562" s="8"/>
      <c r="B562" s="8"/>
      <c r="C562" s="8"/>
      <c r="D562" s="8"/>
      <c r="E562" s="8"/>
      <c r="F562" s="8"/>
      <c r="G562" s="595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595"/>
      <c r="AA562" s="8"/>
      <c r="AB562" s="8"/>
      <c r="AC562" s="8"/>
      <c r="AD562" s="595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8"/>
      <c r="BS562" s="8"/>
      <c r="BT562" s="8"/>
    </row>
    <row r="563" ht="15.75" customHeight="1">
      <c r="A563" s="8"/>
      <c r="B563" s="8"/>
      <c r="C563" s="8"/>
      <c r="D563" s="8"/>
      <c r="E563" s="8"/>
      <c r="F563" s="8"/>
      <c r="G563" s="595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595"/>
      <c r="AA563" s="8"/>
      <c r="AB563" s="8"/>
      <c r="AC563" s="8"/>
      <c r="AD563" s="595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8"/>
      <c r="BT563" s="8"/>
    </row>
    <row r="564" ht="15.75" customHeight="1">
      <c r="A564" s="8"/>
      <c r="B564" s="8"/>
      <c r="C564" s="8"/>
      <c r="D564" s="8"/>
      <c r="E564" s="8"/>
      <c r="F564" s="8"/>
      <c r="G564" s="595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595"/>
      <c r="AA564" s="8"/>
      <c r="AB564" s="8"/>
      <c r="AC564" s="8"/>
      <c r="AD564" s="595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8"/>
    </row>
    <row r="565" ht="15.75" customHeight="1">
      <c r="A565" s="8"/>
      <c r="B565" s="8"/>
      <c r="C565" s="8"/>
      <c r="D565" s="8"/>
      <c r="E565" s="8"/>
      <c r="F565" s="8"/>
      <c r="G565" s="595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595"/>
      <c r="AA565" s="8"/>
      <c r="AB565" s="8"/>
      <c r="AC565" s="8"/>
      <c r="AD565" s="595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8"/>
      <c r="BR565" s="8"/>
      <c r="BS565" s="8"/>
      <c r="BT565" s="8"/>
    </row>
    <row r="566" ht="15.75" customHeight="1">
      <c r="A566" s="8"/>
      <c r="B566" s="8"/>
      <c r="C566" s="8"/>
      <c r="D566" s="8"/>
      <c r="E566" s="8"/>
      <c r="F566" s="8"/>
      <c r="G566" s="595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595"/>
      <c r="AA566" s="8"/>
      <c r="AB566" s="8"/>
      <c r="AC566" s="8"/>
      <c r="AD566" s="595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  <c r="BQ566" s="8"/>
      <c r="BR566" s="8"/>
      <c r="BS566" s="8"/>
      <c r="BT566" s="8"/>
    </row>
    <row r="567" ht="15.75" customHeight="1">
      <c r="A567" s="8"/>
      <c r="B567" s="8"/>
      <c r="C567" s="8"/>
      <c r="D567" s="8"/>
      <c r="E567" s="8"/>
      <c r="F567" s="8"/>
      <c r="G567" s="595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595"/>
      <c r="AA567" s="8"/>
      <c r="AB567" s="8"/>
      <c r="AC567" s="8"/>
      <c r="AD567" s="595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8"/>
      <c r="BS567" s="8"/>
      <c r="BT567" s="8"/>
    </row>
    <row r="568" ht="15.75" customHeight="1">
      <c r="A568" s="8"/>
      <c r="B568" s="8"/>
      <c r="C568" s="8"/>
      <c r="D568" s="8"/>
      <c r="E568" s="8"/>
      <c r="F568" s="8"/>
      <c r="G568" s="595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595"/>
      <c r="AA568" s="8"/>
      <c r="AB568" s="8"/>
      <c r="AC568" s="8"/>
      <c r="AD568" s="595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  <c r="BQ568" s="8"/>
      <c r="BR568" s="8"/>
      <c r="BS568" s="8"/>
      <c r="BT568" s="8"/>
    </row>
    <row r="569" ht="15.75" customHeight="1">
      <c r="A569" s="8"/>
      <c r="B569" s="8"/>
      <c r="C569" s="8"/>
      <c r="D569" s="8"/>
      <c r="E569" s="8"/>
      <c r="F569" s="8"/>
      <c r="G569" s="595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595"/>
      <c r="AA569" s="8"/>
      <c r="AB569" s="8"/>
      <c r="AC569" s="8"/>
      <c r="AD569" s="595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8"/>
      <c r="BR569" s="8"/>
      <c r="BS569" s="8"/>
      <c r="BT569" s="8"/>
    </row>
    <row r="570" ht="15.75" customHeight="1">
      <c r="A570" s="8"/>
      <c r="B570" s="8"/>
      <c r="C570" s="8"/>
      <c r="D570" s="8"/>
      <c r="E570" s="8"/>
      <c r="F570" s="8"/>
      <c r="G570" s="595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595"/>
      <c r="AA570" s="8"/>
      <c r="AB570" s="8"/>
      <c r="AC570" s="8"/>
      <c r="AD570" s="595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8"/>
      <c r="BS570" s="8"/>
      <c r="BT570" s="8"/>
    </row>
    <row r="571" ht="15.75" customHeight="1">
      <c r="A571" s="8"/>
      <c r="B571" s="8"/>
      <c r="C571" s="8"/>
      <c r="D571" s="8"/>
      <c r="E571" s="8"/>
      <c r="F571" s="8"/>
      <c r="G571" s="595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595"/>
      <c r="AA571" s="8"/>
      <c r="AB571" s="8"/>
      <c r="AC571" s="8"/>
      <c r="AD571" s="595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8"/>
      <c r="BT571" s="8"/>
    </row>
    <row r="572" ht="15.75" customHeight="1">
      <c r="A572" s="8"/>
      <c r="B572" s="8"/>
      <c r="C572" s="8"/>
      <c r="D572" s="8"/>
      <c r="E572" s="8"/>
      <c r="F572" s="8"/>
      <c r="G572" s="595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595"/>
      <c r="AA572" s="8"/>
      <c r="AB572" s="8"/>
      <c r="AC572" s="8"/>
      <c r="AD572" s="595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8"/>
      <c r="BS572" s="8"/>
      <c r="BT572" s="8"/>
    </row>
    <row r="573" ht="15.75" customHeight="1">
      <c r="A573" s="8"/>
      <c r="B573" s="8"/>
      <c r="C573" s="8"/>
      <c r="D573" s="8"/>
      <c r="E573" s="8"/>
      <c r="F573" s="8"/>
      <c r="G573" s="595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595"/>
      <c r="AA573" s="8"/>
      <c r="AB573" s="8"/>
      <c r="AC573" s="8"/>
      <c r="AD573" s="595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8"/>
      <c r="BT573" s="8"/>
    </row>
    <row r="574" ht="15.75" customHeight="1">
      <c r="A574" s="8"/>
      <c r="B574" s="8"/>
      <c r="C574" s="8"/>
      <c r="D574" s="8"/>
      <c r="E574" s="8"/>
      <c r="F574" s="8"/>
      <c r="G574" s="595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595"/>
      <c r="AA574" s="8"/>
      <c r="AB574" s="8"/>
      <c r="AC574" s="8"/>
      <c r="AD574" s="595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8"/>
      <c r="BS574" s="8"/>
      <c r="BT574" s="8"/>
    </row>
    <row r="575" ht="15.75" customHeight="1">
      <c r="A575" s="8"/>
      <c r="B575" s="8"/>
      <c r="C575" s="8"/>
      <c r="D575" s="8"/>
      <c r="E575" s="8"/>
      <c r="F575" s="8"/>
      <c r="G575" s="595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595"/>
      <c r="AA575" s="8"/>
      <c r="AB575" s="8"/>
      <c r="AC575" s="8"/>
      <c r="AD575" s="595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8"/>
      <c r="BT575" s="8"/>
    </row>
    <row r="576" ht="15.75" customHeight="1">
      <c r="A576" s="8"/>
      <c r="B576" s="8"/>
      <c r="C576" s="8"/>
      <c r="D576" s="8"/>
      <c r="E576" s="8"/>
      <c r="F576" s="8"/>
      <c r="G576" s="595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595"/>
      <c r="AA576" s="8"/>
      <c r="AB576" s="8"/>
      <c r="AC576" s="8"/>
      <c r="AD576" s="595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/>
      <c r="BS576" s="8"/>
      <c r="BT576" s="8"/>
    </row>
    <row r="577" ht="15.75" customHeight="1">
      <c r="A577" s="8"/>
      <c r="B577" s="8"/>
      <c r="C577" s="8"/>
      <c r="D577" s="8"/>
      <c r="E577" s="8"/>
      <c r="F577" s="8"/>
      <c r="G577" s="595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595"/>
      <c r="AA577" s="8"/>
      <c r="AB577" s="8"/>
      <c r="AC577" s="8"/>
      <c r="AD577" s="595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8"/>
      <c r="BT577" s="8"/>
    </row>
    <row r="578" ht="15.75" customHeight="1">
      <c r="A578" s="8"/>
      <c r="B578" s="8"/>
      <c r="C578" s="8"/>
      <c r="D578" s="8"/>
      <c r="E578" s="8"/>
      <c r="F578" s="8"/>
      <c r="G578" s="595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595"/>
      <c r="AA578" s="8"/>
      <c r="AB578" s="8"/>
      <c r="AC578" s="8"/>
      <c r="AD578" s="595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8"/>
      <c r="BS578" s="8"/>
      <c r="BT578" s="8"/>
    </row>
    <row r="579" ht="15.75" customHeight="1">
      <c r="A579" s="8"/>
      <c r="B579" s="8"/>
      <c r="C579" s="8"/>
      <c r="D579" s="8"/>
      <c r="E579" s="8"/>
      <c r="F579" s="8"/>
      <c r="G579" s="595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595"/>
      <c r="AA579" s="8"/>
      <c r="AB579" s="8"/>
      <c r="AC579" s="8"/>
      <c r="AD579" s="595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8"/>
      <c r="BR579" s="8"/>
      <c r="BS579" s="8"/>
      <c r="BT579" s="8"/>
    </row>
    <row r="580" ht="15.75" customHeight="1">
      <c r="A580" s="8"/>
      <c r="B580" s="8"/>
      <c r="C580" s="8"/>
      <c r="D580" s="8"/>
      <c r="E580" s="8"/>
      <c r="F580" s="8"/>
      <c r="G580" s="595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595"/>
      <c r="AA580" s="8"/>
      <c r="AB580" s="8"/>
      <c r="AC580" s="8"/>
      <c r="AD580" s="595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  <c r="BT580" s="8"/>
    </row>
    <row r="581" ht="15.75" customHeight="1">
      <c r="A581" s="8"/>
      <c r="B581" s="8"/>
      <c r="C581" s="8"/>
      <c r="D581" s="8"/>
      <c r="E581" s="8"/>
      <c r="F581" s="8"/>
      <c r="G581" s="595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595"/>
      <c r="AA581" s="8"/>
      <c r="AB581" s="8"/>
      <c r="AC581" s="8"/>
      <c r="AD581" s="595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8"/>
      <c r="BT581" s="8"/>
    </row>
    <row r="582" ht="15.75" customHeight="1">
      <c r="A582" s="8"/>
      <c r="B582" s="8"/>
      <c r="C582" s="8"/>
      <c r="D582" s="8"/>
      <c r="E582" s="8"/>
      <c r="F582" s="8"/>
      <c r="G582" s="595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595"/>
      <c r="AA582" s="8"/>
      <c r="AB582" s="8"/>
      <c r="AC582" s="8"/>
      <c r="AD582" s="595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8"/>
      <c r="BS582" s="8"/>
      <c r="BT582" s="8"/>
    </row>
    <row r="583" ht="15.75" customHeight="1">
      <c r="A583" s="8"/>
      <c r="B583" s="8"/>
      <c r="C583" s="8"/>
      <c r="D583" s="8"/>
      <c r="E583" s="8"/>
      <c r="F583" s="8"/>
      <c r="G583" s="595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595"/>
      <c r="AA583" s="8"/>
      <c r="AB583" s="8"/>
      <c r="AC583" s="8"/>
      <c r="AD583" s="595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8"/>
      <c r="BT583" s="8"/>
    </row>
    <row r="584" ht="15.75" customHeight="1">
      <c r="A584" s="8"/>
      <c r="B584" s="8"/>
      <c r="C584" s="8"/>
      <c r="D584" s="8"/>
      <c r="E584" s="8"/>
      <c r="F584" s="8"/>
      <c r="G584" s="595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595"/>
      <c r="AA584" s="8"/>
      <c r="AB584" s="8"/>
      <c r="AC584" s="8"/>
      <c r="AD584" s="595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8"/>
      <c r="BT584" s="8"/>
    </row>
    <row r="585" ht="15.75" customHeight="1">
      <c r="A585" s="8"/>
      <c r="B585" s="8"/>
      <c r="C585" s="8"/>
      <c r="D585" s="8"/>
      <c r="E585" s="8"/>
      <c r="F585" s="8"/>
      <c r="G585" s="595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595"/>
      <c r="AA585" s="8"/>
      <c r="AB585" s="8"/>
      <c r="AC585" s="8"/>
      <c r="AD585" s="595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8"/>
    </row>
    <row r="586" ht="15.75" customHeight="1">
      <c r="A586" s="8"/>
      <c r="B586" s="8"/>
      <c r="C586" s="8"/>
      <c r="D586" s="8"/>
      <c r="E586" s="8"/>
      <c r="F586" s="8"/>
      <c r="G586" s="595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595"/>
      <c r="AA586" s="8"/>
      <c r="AB586" s="8"/>
      <c r="AC586" s="8"/>
      <c r="AD586" s="595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8"/>
      <c r="BT586" s="8"/>
    </row>
    <row r="587" ht="15.75" customHeight="1">
      <c r="A587" s="8"/>
      <c r="B587" s="8"/>
      <c r="C587" s="8"/>
      <c r="D587" s="8"/>
      <c r="E587" s="8"/>
      <c r="F587" s="8"/>
      <c r="G587" s="595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595"/>
      <c r="AA587" s="8"/>
      <c r="AB587" s="8"/>
      <c r="AC587" s="8"/>
      <c r="AD587" s="595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/>
      <c r="BS587" s="8"/>
      <c r="BT587" s="8"/>
    </row>
    <row r="588" ht="15.75" customHeight="1">
      <c r="A588" s="8"/>
      <c r="B588" s="8"/>
      <c r="C588" s="8"/>
      <c r="D588" s="8"/>
      <c r="E588" s="8"/>
      <c r="F588" s="8"/>
      <c r="G588" s="595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595"/>
      <c r="AA588" s="8"/>
      <c r="AB588" s="8"/>
      <c r="AC588" s="8"/>
      <c r="AD588" s="595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8"/>
      <c r="BR588" s="8"/>
      <c r="BS588" s="8"/>
      <c r="BT588" s="8"/>
    </row>
    <row r="589" ht="15.75" customHeight="1">
      <c r="A589" s="8"/>
      <c r="B589" s="8"/>
      <c r="C589" s="8"/>
      <c r="D589" s="8"/>
      <c r="E589" s="8"/>
      <c r="F589" s="8"/>
      <c r="G589" s="595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595"/>
      <c r="AA589" s="8"/>
      <c r="AB589" s="8"/>
      <c r="AC589" s="8"/>
      <c r="AD589" s="595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8"/>
      <c r="BR589" s="8"/>
      <c r="BS589" s="8"/>
      <c r="BT589" s="8"/>
    </row>
    <row r="590" ht="15.75" customHeight="1">
      <c r="A590" s="8"/>
      <c r="B590" s="8"/>
      <c r="C590" s="8"/>
      <c r="D590" s="8"/>
      <c r="E590" s="8"/>
      <c r="F590" s="8"/>
      <c r="G590" s="595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595"/>
      <c r="AA590" s="8"/>
      <c r="AB590" s="8"/>
      <c r="AC590" s="8"/>
      <c r="AD590" s="595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  <c r="BQ590" s="8"/>
      <c r="BR590" s="8"/>
      <c r="BS590" s="8"/>
      <c r="BT590" s="8"/>
    </row>
    <row r="591" ht="15.75" customHeight="1">
      <c r="A591" s="8"/>
      <c r="B591" s="8"/>
      <c r="C591" s="8"/>
      <c r="D591" s="8"/>
      <c r="E591" s="8"/>
      <c r="F591" s="8"/>
      <c r="G591" s="595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595"/>
      <c r="AA591" s="8"/>
      <c r="AB591" s="8"/>
      <c r="AC591" s="8"/>
      <c r="AD591" s="595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  <c r="BQ591" s="8"/>
      <c r="BR591" s="8"/>
      <c r="BS591" s="8"/>
      <c r="BT591" s="8"/>
    </row>
    <row r="592" ht="15.75" customHeight="1">
      <c r="A592" s="8"/>
      <c r="B592" s="8"/>
      <c r="C592" s="8"/>
      <c r="D592" s="8"/>
      <c r="E592" s="8"/>
      <c r="F592" s="8"/>
      <c r="G592" s="595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595"/>
      <c r="AA592" s="8"/>
      <c r="AB592" s="8"/>
      <c r="AC592" s="8"/>
      <c r="AD592" s="595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8"/>
      <c r="BS592" s="8"/>
      <c r="BT592" s="8"/>
    </row>
    <row r="593" ht="15.75" customHeight="1">
      <c r="A593" s="8"/>
      <c r="B593" s="8"/>
      <c r="C593" s="8"/>
      <c r="D593" s="8"/>
      <c r="E593" s="8"/>
      <c r="F593" s="8"/>
      <c r="G593" s="595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595"/>
      <c r="AA593" s="8"/>
      <c r="AB593" s="8"/>
      <c r="AC593" s="8"/>
      <c r="AD593" s="595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  <c r="BQ593" s="8"/>
      <c r="BR593" s="8"/>
      <c r="BS593" s="8"/>
      <c r="BT593" s="8"/>
    </row>
    <row r="594" ht="15.75" customHeight="1">
      <c r="A594" s="8"/>
      <c r="B594" s="8"/>
      <c r="C594" s="8"/>
      <c r="D594" s="8"/>
      <c r="E594" s="8"/>
      <c r="F594" s="8"/>
      <c r="G594" s="595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595"/>
      <c r="AA594" s="8"/>
      <c r="AB594" s="8"/>
      <c r="AC594" s="8"/>
      <c r="AD594" s="595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  <c r="BQ594" s="8"/>
      <c r="BR594" s="8"/>
      <c r="BS594" s="8"/>
      <c r="BT594" s="8"/>
    </row>
    <row r="595" ht="15.75" customHeight="1">
      <c r="A595" s="8"/>
      <c r="B595" s="8"/>
      <c r="C595" s="8"/>
      <c r="D595" s="8"/>
      <c r="E595" s="8"/>
      <c r="F595" s="8"/>
      <c r="G595" s="595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595"/>
      <c r="AA595" s="8"/>
      <c r="AB595" s="8"/>
      <c r="AC595" s="8"/>
      <c r="AD595" s="595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  <c r="BQ595" s="8"/>
      <c r="BR595" s="8"/>
      <c r="BS595" s="8"/>
      <c r="BT595" s="8"/>
    </row>
    <row r="596" ht="15.75" customHeight="1">
      <c r="A596" s="8"/>
      <c r="B596" s="8"/>
      <c r="C596" s="8"/>
      <c r="D596" s="8"/>
      <c r="E596" s="8"/>
      <c r="F596" s="8"/>
      <c r="G596" s="595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595"/>
      <c r="AA596" s="8"/>
      <c r="AB596" s="8"/>
      <c r="AC596" s="8"/>
      <c r="AD596" s="595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8"/>
      <c r="BT596" s="8"/>
    </row>
    <row r="597" ht="15.75" customHeight="1">
      <c r="A597" s="8"/>
      <c r="B597" s="8"/>
      <c r="C597" s="8"/>
      <c r="D597" s="8"/>
      <c r="E597" s="8"/>
      <c r="F597" s="8"/>
      <c r="G597" s="595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595"/>
      <c r="AA597" s="8"/>
      <c r="AB597" s="8"/>
      <c r="AC597" s="8"/>
      <c r="AD597" s="595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  <c r="BT597" s="8"/>
    </row>
    <row r="598" ht="15.75" customHeight="1">
      <c r="A598" s="8"/>
      <c r="B598" s="8"/>
      <c r="C598" s="8"/>
      <c r="D598" s="8"/>
      <c r="E598" s="8"/>
      <c r="F598" s="8"/>
      <c r="G598" s="595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595"/>
      <c r="AA598" s="8"/>
      <c r="AB598" s="8"/>
      <c r="AC598" s="8"/>
      <c r="AD598" s="595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  <c r="BQ598" s="8"/>
      <c r="BR598" s="8"/>
      <c r="BS598" s="8"/>
      <c r="BT598" s="8"/>
    </row>
    <row r="599" ht="15.75" customHeight="1">
      <c r="A599" s="8"/>
      <c r="B599" s="8"/>
      <c r="C599" s="8"/>
      <c r="D599" s="8"/>
      <c r="E599" s="8"/>
      <c r="F599" s="8"/>
      <c r="G599" s="595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595"/>
      <c r="AA599" s="8"/>
      <c r="AB599" s="8"/>
      <c r="AC599" s="8"/>
      <c r="AD599" s="595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8"/>
      <c r="BR599" s="8"/>
      <c r="BS599" s="8"/>
      <c r="BT599" s="8"/>
    </row>
    <row r="600" ht="15.75" customHeight="1">
      <c r="A600" s="8"/>
      <c r="B600" s="8"/>
      <c r="C600" s="8"/>
      <c r="D600" s="8"/>
      <c r="E600" s="8"/>
      <c r="F600" s="8"/>
      <c r="G600" s="595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595"/>
      <c r="AA600" s="8"/>
      <c r="AB600" s="8"/>
      <c r="AC600" s="8"/>
      <c r="AD600" s="595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8"/>
      <c r="BS600" s="8"/>
      <c r="BT600" s="8"/>
    </row>
    <row r="601" ht="15.75" customHeight="1">
      <c r="A601" s="8"/>
      <c r="B601" s="8"/>
      <c r="C601" s="8"/>
      <c r="D601" s="8"/>
      <c r="E601" s="8"/>
      <c r="F601" s="8"/>
      <c r="G601" s="595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595"/>
      <c r="AA601" s="8"/>
      <c r="AB601" s="8"/>
      <c r="AC601" s="8"/>
      <c r="AD601" s="595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8"/>
      <c r="BR601" s="8"/>
      <c r="BS601" s="8"/>
      <c r="BT601" s="8"/>
    </row>
    <row r="602" ht="15.75" customHeight="1">
      <c r="A602" s="8"/>
      <c r="B602" s="8"/>
      <c r="C602" s="8"/>
      <c r="D602" s="8"/>
      <c r="E602" s="8"/>
      <c r="F602" s="8"/>
      <c r="G602" s="595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595"/>
      <c r="AA602" s="8"/>
      <c r="AB602" s="8"/>
      <c r="AC602" s="8"/>
      <c r="AD602" s="595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8"/>
      <c r="BS602" s="8"/>
      <c r="BT602" s="8"/>
    </row>
    <row r="603" ht="15.75" customHeight="1">
      <c r="A603" s="8"/>
      <c r="B603" s="8"/>
      <c r="C603" s="8"/>
      <c r="D603" s="8"/>
      <c r="E603" s="8"/>
      <c r="F603" s="8"/>
      <c r="G603" s="595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595"/>
      <c r="AA603" s="8"/>
      <c r="AB603" s="8"/>
      <c r="AC603" s="8"/>
      <c r="AD603" s="595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8"/>
      <c r="BS603" s="8"/>
      <c r="BT603" s="8"/>
    </row>
    <row r="604" ht="15.75" customHeight="1">
      <c r="A604" s="8"/>
      <c r="B604" s="8"/>
      <c r="C604" s="8"/>
      <c r="D604" s="8"/>
      <c r="E604" s="8"/>
      <c r="F604" s="8"/>
      <c r="G604" s="595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595"/>
      <c r="AA604" s="8"/>
      <c r="AB604" s="8"/>
      <c r="AC604" s="8"/>
      <c r="AD604" s="595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8"/>
      <c r="BT604" s="8"/>
    </row>
    <row r="605" ht="15.75" customHeight="1">
      <c r="A605" s="8"/>
      <c r="B605" s="8"/>
      <c r="C605" s="8"/>
      <c r="D605" s="8"/>
      <c r="E605" s="8"/>
      <c r="F605" s="8"/>
      <c r="G605" s="595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595"/>
      <c r="AA605" s="8"/>
      <c r="AB605" s="8"/>
      <c r="AC605" s="8"/>
      <c r="AD605" s="595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  <c r="BQ605" s="8"/>
      <c r="BR605" s="8"/>
      <c r="BS605" s="8"/>
      <c r="BT605" s="8"/>
    </row>
    <row r="606" ht="15.75" customHeight="1">
      <c r="A606" s="8"/>
      <c r="B606" s="8"/>
      <c r="C606" s="8"/>
      <c r="D606" s="8"/>
      <c r="E606" s="8"/>
      <c r="F606" s="8"/>
      <c r="G606" s="595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595"/>
      <c r="AA606" s="8"/>
      <c r="AB606" s="8"/>
      <c r="AC606" s="8"/>
      <c r="AD606" s="595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  <c r="BQ606" s="8"/>
      <c r="BR606" s="8"/>
      <c r="BS606" s="8"/>
      <c r="BT606" s="8"/>
    </row>
    <row r="607" ht="15.75" customHeight="1">
      <c r="A607" s="8"/>
      <c r="B607" s="8"/>
      <c r="C607" s="8"/>
      <c r="D607" s="8"/>
      <c r="E607" s="8"/>
      <c r="F607" s="8"/>
      <c r="G607" s="595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595"/>
      <c r="AA607" s="8"/>
      <c r="AB607" s="8"/>
      <c r="AC607" s="8"/>
      <c r="AD607" s="595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  <c r="BQ607" s="8"/>
      <c r="BR607" s="8"/>
      <c r="BS607" s="8"/>
      <c r="BT607" s="8"/>
    </row>
    <row r="608" ht="15.75" customHeight="1">
      <c r="A608" s="8"/>
      <c r="B608" s="8"/>
      <c r="C608" s="8"/>
      <c r="D608" s="8"/>
      <c r="E608" s="8"/>
      <c r="F608" s="8"/>
      <c r="G608" s="595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595"/>
      <c r="AA608" s="8"/>
      <c r="AB608" s="8"/>
      <c r="AC608" s="8"/>
      <c r="AD608" s="595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8"/>
      <c r="BQ608" s="8"/>
      <c r="BR608" s="8"/>
      <c r="BS608" s="8"/>
      <c r="BT608" s="8"/>
    </row>
    <row r="609" ht="15.75" customHeight="1">
      <c r="A609" s="8"/>
      <c r="B609" s="8"/>
      <c r="C609" s="8"/>
      <c r="D609" s="8"/>
      <c r="E609" s="8"/>
      <c r="F609" s="8"/>
      <c r="G609" s="595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595"/>
      <c r="AA609" s="8"/>
      <c r="AB609" s="8"/>
      <c r="AC609" s="8"/>
      <c r="AD609" s="595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8"/>
      <c r="BR609" s="8"/>
      <c r="BS609" s="8"/>
      <c r="BT609" s="8"/>
    </row>
    <row r="610" ht="15.75" customHeight="1">
      <c r="A610" s="8"/>
      <c r="B610" s="8"/>
      <c r="C610" s="8"/>
      <c r="D610" s="8"/>
      <c r="E610" s="8"/>
      <c r="F610" s="8"/>
      <c r="G610" s="595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595"/>
      <c r="AA610" s="8"/>
      <c r="AB610" s="8"/>
      <c r="AC610" s="8"/>
      <c r="AD610" s="595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8"/>
      <c r="BR610" s="8"/>
      <c r="BS610" s="8"/>
      <c r="BT610" s="8"/>
    </row>
    <row r="611" ht="15.75" customHeight="1">
      <c r="A611" s="8"/>
      <c r="B611" s="8"/>
      <c r="C611" s="8"/>
      <c r="D611" s="8"/>
      <c r="E611" s="8"/>
      <c r="F611" s="8"/>
      <c r="G611" s="595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595"/>
      <c r="AA611" s="8"/>
      <c r="AB611" s="8"/>
      <c r="AC611" s="8"/>
      <c r="AD611" s="595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  <c r="BQ611" s="8"/>
      <c r="BR611" s="8"/>
      <c r="BS611" s="8"/>
      <c r="BT611" s="8"/>
    </row>
    <row r="612" ht="15.75" customHeight="1">
      <c r="A612" s="8"/>
      <c r="B612" s="8"/>
      <c r="C612" s="8"/>
      <c r="D612" s="8"/>
      <c r="E612" s="8"/>
      <c r="F612" s="8"/>
      <c r="G612" s="595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595"/>
      <c r="AA612" s="8"/>
      <c r="AB612" s="8"/>
      <c r="AC612" s="8"/>
      <c r="AD612" s="595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  <c r="BQ612" s="8"/>
      <c r="BR612" s="8"/>
      <c r="BS612" s="8"/>
      <c r="BT612" s="8"/>
    </row>
    <row r="613" ht="15.75" customHeight="1">
      <c r="A613" s="8"/>
      <c r="B613" s="8"/>
      <c r="C613" s="8"/>
      <c r="D613" s="8"/>
      <c r="E613" s="8"/>
      <c r="F613" s="8"/>
      <c r="G613" s="595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595"/>
      <c r="AA613" s="8"/>
      <c r="AB613" s="8"/>
      <c r="AC613" s="8"/>
      <c r="AD613" s="595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8"/>
      <c r="BQ613" s="8"/>
      <c r="BR613" s="8"/>
      <c r="BS613" s="8"/>
      <c r="BT613" s="8"/>
    </row>
    <row r="614" ht="15.75" customHeight="1">
      <c r="A614" s="8"/>
      <c r="B614" s="8"/>
      <c r="C614" s="8"/>
      <c r="D614" s="8"/>
      <c r="E614" s="8"/>
      <c r="F614" s="8"/>
      <c r="G614" s="595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595"/>
      <c r="AA614" s="8"/>
      <c r="AB614" s="8"/>
      <c r="AC614" s="8"/>
      <c r="AD614" s="595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  <c r="BQ614" s="8"/>
      <c r="BR614" s="8"/>
      <c r="BS614" s="8"/>
      <c r="BT614" s="8"/>
    </row>
    <row r="615" ht="15.75" customHeight="1">
      <c r="A615" s="8"/>
      <c r="B615" s="8"/>
      <c r="C615" s="8"/>
      <c r="D615" s="8"/>
      <c r="E615" s="8"/>
      <c r="F615" s="8"/>
      <c r="G615" s="595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595"/>
      <c r="AA615" s="8"/>
      <c r="AB615" s="8"/>
      <c r="AC615" s="8"/>
      <c r="AD615" s="595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8"/>
      <c r="BR615" s="8"/>
      <c r="BS615" s="8"/>
      <c r="BT615" s="8"/>
    </row>
    <row r="616" ht="15.75" customHeight="1">
      <c r="A616" s="8"/>
      <c r="B616" s="8"/>
      <c r="C616" s="8"/>
      <c r="D616" s="8"/>
      <c r="E616" s="8"/>
      <c r="F616" s="8"/>
      <c r="G616" s="595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595"/>
      <c r="AA616" s="8"/>
      <c r="AB616" s="8"/>
      <c r="AC616" s="8"/>
      <c r="AD616" s="595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  <c r="BQ616" s="8"/>
      <c r="BR616" s="8"/>
      <c r="BS616" s="8"/>
      <c r="BT616" s="8"/>
    </row>
    <row r="617" ht="15.75" customHeight="1">
      <c r="A617" s="8"/>
      <c r="B617" s="8"/>
      <c r="C617" s="8"/>
      <c r="D617" s="8"/>
      <c r="E617" s="8"/>
      <c r="F617" s="8"/>
      <c r="G617" s="595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595"/>
      <c r="AA617" s="8"/>
      <c r="AB617" s="8"/>
      <c r="AC617" s="8"/>
      <c r="AD617" s="595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  <c r="BQ617" s="8"/>
      <c r="BR617" s="8"/>
      <c r="BS617" s="8"/>
      <c r="BT617" s="8"/>
    </row>
    <row r="618" ht="15.75" customHeight="1">
      <c r="A618" s="8"/>
      <c r="B618" s="8"/>
      <c r="C618" s="8"/>
      <c r="D618" s="8"/>
      <c r="E618" s="8"/>
      <c r="F618" s="8"/>
      <c r="G618" s="595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595"/>
      <c r="AA618" s="8"/>
      <c r="AB618" s="8"/>
      <c r="AC618" s="8"/>
      <c r="AD618" s="595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  <c r="BQ618" s="8"/>
      <c r="BR618" s="8"/>
      <c r="BS618" s="8"/>
      <c r="BT618" s="8"/>
    </row>
    <row r="619" ht="15.75" customHeight="1">
      <c r="A619" s="8"/>
      <c r="B619" s="8"/>
      <c r="C619" s="8"/>
      <c r="D619" s="8"/>
      <c r="E619" s="8"/>
      <c r="F619" s="8"/>
      <c r="G619" s="595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595"/>
      <c r="AA619" s="8"/>
      <c r="AB619" s="8"/>
      <c r="AC619" s="8"/>
      <c r="AD619" s="595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  <c r="BQ619" s="8"/>
      <c r="BR619" s="8"/>
      <c r="BS619" s="8"/>
      <c r="BT619" s="8"/>
    </row>
    <row r="620" ht="15.75" customHeight="1">
      <c r="A620" s="8"/>
      <c r="B620" s="8"/>
      <c r="C620" s="8"/>
      <c r="D620" s="8"/>
      <c r="E620" s="8"/>
      <c r="F620" s="8"/>
      <c r="G620" s="595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595"/>
      <c r="AA620" s="8"/>
      <c r="AB620" s="8"/>
      <c r="AC620" s="8"/>
      <c r="AD620" s="595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8"/>
      <c r="BS620" s="8"/>
      <c r="BT620" s="8"/>
    </row>
    <row r="621" ht="15.75" customHeight="1">
      <c r="A621" s="8"/>
      <c r="B621" s="8"/>
      <c r="C621" s="8"/>
      <c r="D621" s="8"/>
      <c r="E621" s="8"/>
      <c r="F621" s="8"/>
      <c r="G621" s="595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595"/>
      <c r="AA621" s="8"/>
      <c r="AB621" s="8"/>
      <c r="AC621" s="8"/>
      <c r="AD621" s="595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  <c r="BQ621" s="8"/>
      <c r="BR621" s="8"/>
      <c r="BS621" s="8"/>
      <c r="BT621" s="8"/>
    </row>
    <row r="622" ht="15.75" customHeight="1">
      <c r="A622" s="8"/>
      <c r="B622" s="8"/>
      <c r="C622" s="8"/>
      <c r="D622" s="8"/>
      <c r="E622" s="8"/>
      <c r="F622" s="8"/>
      <c r="G622" s="595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595"/>
      <c r="AA622" s="8"/>
      <c r="AB622" s="8"/>
      <c r="AC622" s="8"/>
      <c r="AD622" s="595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  <c r="BQ622" s="8"/>
      <c r="BR622" s="8"/>
      <c r="BS622" s="8"/>
      <c r="BT622" s="8"/>
    </row>
    <row r="623" ht="15.75" customHeight="1">
      <c r="A623" s="8"/>
      <c r="B623" s="8"/>
      <c r="C623" s="8"/>
      <c r="D623" s="8"/>
      <c r="E623" s="8"/>
      <c r="F623" s="8"/>
      <c r="G623" s="595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595"/>
      <c r="AA623" s="8"/>
      <c r="AB623" s="8"/>
      <c r="AC623" s="8"/>
      <c r="AD623" s="595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8"/>
      <c r="BQ623" s="8"/>
      <c r="BR623" s="8"/>
      <c r="BS623" s="8"/>
      <c r="BT623" s="8"/>
    </row>
    <row r="624" ht="15.75" customHeight="1">
      <c r="A624" s="8"/>
      <c r="B624" s="8"/>
      <c r="C624" s="8"/>
      <c r="D624" s="8"/>
      <c r="E624" s="8"/>
      <c r="F624" s="8"/>
      <c r="G624" s="595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595"/>
      <c r="AA624" s="8"/>
      <c r="AB624" s="8"/>
      <c r="AC624" s="8"/>
      <c r="AD624" s="595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  <c r="BQ624" s="8"/>
      <c r="BR624" s="8"/>
      <c r="BS624" s="8"/>
      <c r="BT624" s="8"/>
    </row>
    <row r="625" ht="15.75" customHeight="1">
      <c r="A625" s="8"/>
      <c r="B625" s="8"/>
      <c r="C625" s="8"/>
      <c r="D625" s="8"/>
      <c r="E625" s="8"/>
      <c r="F625" s="8"/>
      <c r="G625" s="595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595"/>
      <c r="AA625" s="8"/>
      <c r="AB625" s="8"/>
      <c r="AC625" s="8"/>
      <c r="AD625" s="595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8"/>
      <c r="BR625" s="8"/>
      <c r="BS625" s="8"/>
      <c r="BT625" s="8"/>
    </row>
    <row r="626" ht="15.75" customHeight="1">
      <c r="A626" s="8"/>
      <c r="B626" s="8"/>
      <c r="C626" s="8"/>
      <c r="D626" s="8"/>
      <c r="E626" s="8"/>
      <c r="F626" s="8"/>
      <c r="G626" s="595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595"/>
      <c r="AA626" s="8"/>
      <c r="AB626" s="8"/>
      <c r="AC626" s="8"/>
      <c r="AD626" s="595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8"/>
      <c r="BQ626" s="8"/>
      <c r="BR626" s="8"/>
      <c r="BS626" s="8"/>
      <c r="BT626" s="8"/>
    </row>
    <row r="627" ht="15.75" customHeight="1">
      <c r="A627" s="8"/>
      <c r="B627" s="8"/>
      <c r="C627" s="8"/>
      <c r="D627" s="8"/>
      <c r="E627" s="8"/>
      <c r="F627" s="8"/>
      <c r="G627" s="595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595"/>
      <c r="AA627" s="8"/>
      <c r="AB627" s="8"/>
      <c r="AC627" s="8"/>
      <c r="AD627" s="595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  <c r="BQ627" s="8"/>
      <c r="BR627" s="8"/>
      <c r="BS627" s="8"/>
      <c r="BT627" s="8"/>
    </row>
    <row r="628" ht="15.75" customHeight="1">
      <c r="A628" s="8"/>
      <c r="B628" s="8"/>
      <c r="C628" s="8"/>
      <c r="D628" s="8"/>
      <c r="E628" s="8"/>
      <c r="F628" s="8"/>
      <c r="G628" s="595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595"/>
      <c r="AA628" s="8"/>
      <c r="AB628" s="8"/>
      <c r="AC628" s="8"/>
      <c r="AD628" s="595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  <c r="BQ628" s="8"/>
      <c r="BR628" s="8"/>
      <c r="BS628" s="8"/>
      <c r="BT628" s="8"/>
    </row>
    <row r="629" ht="15.75" customHeight="1">
      <c r="A629" s="8"/>
      <c r="B629" s="8"/>
      <c r="C629" s="8"/>
      <c r="D629" s="8"/>
      <c r="E629" s="8"/>
      <c r="F629" s="8"/>
      <c r="G629" s="595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595"/>
      <c r="AA629" s="8"/>
      <c r="AB629" s="8"/>
      <c r="AC629" s="8"/>
      <c r="AD629" s="595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  <c r="BP629" s="8"/>
      <c r="BQ629" s="8"/>
      <c r="BR629" s="8"/>
      <c r="BS629" s="8"/>
      <c r="BT629" s="8"/>
    </row>
    <row r="630" ht="15.75" customHeight="1">
      <c r="A630" s="8"/>
      <c r="B630" s="8"/>
      <c r="C630" s="8"/>
      <c r="D630" s="8"/>
      <c r="E630" s="8"/>
      <c r="F630" s="8"/>
      <c r="G630" s="595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595"/>
      <c r="AA630" s="8"/>
      <c r="AB630" s="8"/>
      <c r="AC630" s="8"/>
      <c r="AD630" s="595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8"/>
      <c r="BQ630" s="8"/>
      <c r="BR630" s="8"/>
      <c r="BS630" s="8"/>
      <c r="BT630" s="8"/>
    </row>
    <row r="631" ht="15.75" customHeight="1">
      <c r="A631" s="8"/>
      <c r="B631" s="8"/>
      <c r="C631" s="8"/>
      <c r="D631" s="8"/>
      <c r="E631" s="8"/>
      <c r="F631" s="8"/>
      <c r="G631" s="595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595"/>
      <c r="AA631" s="8"/>
      <c r="AB631" s="8"/>
      <c r="AC631" s="8"/>
      <c r="AD631" s="595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  <c r="BP631" s="8"/>
      <c r="BQ631" s="8"/>
      <c r="BR631" s="8"/>
      <c r="BS631" s="8"/>
      <c r="BT631" s="8"/>
    </row>
    <row r="632" ht="15.75" customHeight="1">
      <c r="A632" s="8"/>
      <c r="B632" s="8"/>
      <c r="C632" s="8"/>
      <c r="D632" s="8"/>
      <c r="E632" s="8"/>
      <c r="F632" s="8"/>
      <c r="G632" s="595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595"/>
      <c r="AA632" s="8"/>
      <c r="AB632" s="8"/>
      <c r="AC632" s="8"/>
      <c r="AD632" s="595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8"/>
      <c r="BQ632" s="8"/>
      <c r="BR632" s="8"/>
      <c r="BS632" s="8"/>
      <c r="BT632" s="8"/>
    </row>
    <row r="633" ht="15.75" customHeight="1">
      <c r="A633" s="8"/>
      <c r="B633" s="8"/>
      <c r="C633" s="8"/>
      <c r="D633" s="8"/>
      <c r="E633" s="8"/>
      <c r="F633" s="8"/>
      <c r="G633" s="595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595"/>
      <c r="AA633" s="8"/>
      <c r="AB633" s="8"/>
      <c r="AC633" s="8"/>
      <c r="AD633" s="595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  <c r="BP633" s="8"/>
      <c r="BQ633" s="8"/>
      <c r="BR633" s="8"/>
      <c r="BS633" s="8"/>
      <c r="BT633" s="8"/>
    </row>
    <row r="634" ht="15.75" customHeight="1">
      <c r="A634" s="8"/>
      <c r="B634" s="8"/>
      <c r="C634" s="8"/>
      <c r="D634" s="8"/>
      <c r="E634" s="8"/>
      <c r="F634" s="8"/>
      <c r="G634" s="595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595"/>
      <c r="AA634" s="8"/>
      <c r="AB634" s="8"/>
      <c r="AC634" s="8"/>
      <c r="AD634" s="595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  <c r="BP634" s="8"/>
      <c r="BQ634" s="8"/>
      <c r="BR634" s="8"/>
      <c r="BS634" s="8"/>
      <c r="BT634" s="8"/>
    </row>
    <row r="635" ht="15.75" customHeight="1">
      <c r="A635" s="8"/>
      <c r="B635" s="8"/>
      <c r="C635" s="8"/>
      <c r="D635" s="8"/>
      <c r="E635" s="8"/>
      <c r="F635" s="8"/>
      <c r="G635" s="595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595"/>
      <c r="AA635" s="8"/>
      <c r="AB635" s="8"/>
      <c r="AC635" s="8"/>
      <c r="AD635" s="595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  <c r="BP635" s="8"/>
      <c r="BQ635" s="8"/>
      <c r="BR635" s="8"/>
      <c r="BS635" s="8"/>
      <c r="BT635" s="8"/>
    </row>
    <row r="636" ht="15.75" customHeight="1">
      <c r="A636" s="8"/>
      <c r="B636" s="8"/>
      <c r="C636" s="8"/>
      <c r="D636" s="8"/>
      <c r="E636" s="8"/>
      <c r="F636" s="8"/>
      <c r="G636" s="595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595"/>
      <c r="AA636" s="8"/>
      <c r="AB636" s="8"/>
      <c r="AC636" s="8"/>
      <c r="AD636" s="595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  <c r="BP636" s="8"/>
      <c r="BQ636" s="8"/>
      <c r="BR636" s="8"/>
      <c r="BS636" s="8"/>
      <c r="BT636" s="8"/>
    </row>
    <row r="637" ht="15.75" customHeight="1">
      <c r="A637" s="8"/>
      <c r="B637" s="8"/>
      <c r="C637" s="8"/>
      <c r="D637" s="8"/>
      <c r="E637" s="8"/>
      <c r="F637" s="8"/>
      <c r="G637" s="595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595"/>
      <c r="AA637" s="8"/>
      <c r="AB637" s="8"/>
      <c r="AC637" s="8"/>
      <c r="AD637" s="595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8"/>
      <c r="BM637" s="8"/>
      <c r="BN637" s="8"/>
      <c r="BO637" s="8"/>
      <c r="BP637" s="8"/>
      <c r="BQ637" s="8"/>
      <c r="BR637" s="8"/>
      <c r="BS637" s="8"/>
      <c r="BT637" s="8"/>
    </row>
    <row r="638" ht="15.75" customHeight="1">
      <c r="A638" s="8"/>
      <c r="B638" s="8"/>
      <c r="C638" s="8"/>
      <c r="D638" s="8"/>
      <c r="E638" s="8"/>
      <c r="F638" s="8"/>
      <c r="G638" s="595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595"/>
      <c r="AA638" s="8"/>
      <c r="AB638" s="8"/>
      <c r="AC638" s="8"/>
      <c r="AD638" s="595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8"/>
      <c r="BQ638" s="8"/>
      <c r="BR638" s="8"/>
      <c r="BS638" s="8"/>
      <c r="BT638" s="8"/>
    </row>
    <row r="639" ht="15.75" customHeight="1">
      <c r="A639" s="8"/>
      <c r="B639" s="8"/>
      <c r="C639" s="8"/>
      <c r="D639" s="8"/>
      <c r="E639" s="8"/>
      <c r="F639" s="8"/>
      <c r="G639" s="595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595"/>
      <c r="AA639" s="8"/>
      <c r="AB639" s="8"/>
      <c r="AC639" s="8"/>
      <c r="AD639" s="595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  <c r="BM639" s="8"/>
      <c r="BN639" s="8"/>
      <c r="BO639" s="8"/>
      <c r="BP639" s="8"/>
      <c r="BQ639" s="8"/>
      <c r="BR639" s="8"/>
      <c r="BS639" s="8"/>
      <c r="BT639" s="8"/>
    </row>
    <row r="640" ht="15.75" customHeight="1">
      <c r="A640" s="8"/>
      <c r="B640" s="8"/>
      <c r="C640" s="8"/>
      <c r="D640" s="8"/>
      <c r="E640" s="8"/>
      <c r="F640" s="8"/>
      <c r="G640" s="595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595"/>
      <c r="AA640" s="8"/>
      <c r="AB640" s="8"/>
      <c r="AC640" s="8"/>
      <c r="AD640" s="595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  <c r="BP640" s="8"/>
      <c r="BQ640" s="8"/>
      <c r="BR640" s="8"/>
      <c r="BS640" s="8"/>
      <c r="BT640" s="8"/>
    </row>
    <row r="641" ht="15.75" customHeight="1">
      <c r="A641" s="8"/>
      <c r="B641" s="8"/>
      <c r="C641" s="8"/>
      <c r="D641" s="8"/>
      <c r="E641" s="8"/>
      <c r="F641" s="8"/>
      <c r="G641" s="595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595"/>
      <c r="AA641" s="8"/>
      <c r="AB641" s="8"/>
      <c r="AC641" s="8"/>
      <c r="AD641" s="595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  <c r="BP641" s="8"/>
      <c r="BQ641" s="8"/>
      <c r="BR641" s="8"/>
      <c r="BS641" s="8"/>
      <c r="BT641" s="8"/>
    </row>
    <row r="642" ht="15.75" customHeight="1">
      <c r="A642" s="8"/>
      <c r="B642" s="8"/>
      <c r="C642" s="8"/>
      <c r="D642" s="8"/>
      <c r="E642" s="8"/>
      <c r="F642" s="8"/>
      <c r="G642" s="595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595"/>
      <c r="AA642" s="8"/>
      <c r="AB642" s="8"/>
      <c r="AC642" s="8"/>
      <c r="AD642" s="595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  <c r="BP642" s="8"/>
      <c r="BQ642" s="8"/>
      <c r="BR642" s="8"/>
      <c r="BS642" s="8"/>
      <c r="BT642" s="8"/>
    </row>
    <row r="643" ht="15.75" customHeight="1">
      <c r="A643" s="8"/>
      <c r="B643" s="8"/>
      <c r="C643" s="8"/>
      <c r="D643" s="8"/>
      <c r="E643" s="8"/>
      <c r="F643" s="8"/>
      <c r="G643" s="595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595"/>
      <c r="AA643" s="8"/>
      <c r="AB643" s="8"/>
      <c r="AC643" s="8"/>
      <c r="AD643" s="595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8"/>
      <c r="BQ643" s="8"/>
      <c r="BR643" s="8"/>
      <c r="BS643" s="8"/>
      <c r="BT643" s="8"/>
    </row>
    <row r="644" ht="15.75" customHeight="1">
      <c r="A644" s="8"/>
      <c r="B644" s="8"/>
      <c r="C644" s="8"/>
      <c r="D644" s="8"/>
      <c r="E644" s="8"/>
      <c r="F644" s="8"/>
      <c r="G644" s="595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595"/>
      <c r="AA644" s="8"/>
      <c r="AB644" s="8"/>
      <c r="AC644" s="8"/>
      <c r="AD644" s="595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8"/>
      <c r="BQ644" s="8"/>
      <c r="BR644" s="8"/>
      <c r="BS644" s="8"/>
      <c r="BT644" s="8"/>
    </row>
    <row r="645" ht="15.75" customHeight="1">
      <c r="A645" s="8"/>
      <c r="B645" s="8"/>
      <c r="C645" s="8"/>
      <c r="D645" s="8"/>
      <c r="E645" s="8"/>
      <c r="F645" s="8"/>
      <c r="G645" s="595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595"/>
      <c r="AA645" s="8"/>
      <c r="AB645" s="8"/>
      <c r="AC645" s="8"/>
      <c r="AD645" s="595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  <c r="BP645" s="8"/>
      <c r="BQ645" s="8"/>
      <c r="BR645" s="8"/>
      <c r="BS645" s="8"/>
      <c r="BT645" s="8"/>
    </row>
    <row r="646" ht="15.75" customHeight="1">
      <c r="A646" s="8"/>
      <c r="B646" s="8"/>
      <c r="C646" s="8"/>
      <c r="D646" s="8"/>
      <c r="E646" s="8"/>
      <c r="F646" s="8"/>
      <c r="G646" s="595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595"/>
      <c r="AA646" s="8"/>
      <c r="AB646" s="8"/>
      <c r="AC646" s="8"/>
      <c r="AD646" s="595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  <c r="BP646" s="8"/>
      <c r="BQ646" s="8"/>
      <c r="BR646" s="8"/>
      <c r="BS646" s="8"/>
      <c r="BT646" s="8"/>
    </row>
    <row r="647" ht="15.75" customHeight="1">
      <c r="A647" s="8"/>
      <c r="B647" s="8"/>
      <c r="C647" s="8"/>
      <c r="D647" s="8"/>
      <c r="E647" s="8"/>
      <c r="F647" s="8"/>
      <c r="G647" s="595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595"/>
      <c r="AA647" s="8"/>
      <c r="AB647" s="8"/>
      <c r="AC647" s="8"/>
      <c r="AD647" s="595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  <c r="BP647" s="8"/>
      <c r="BQ647" s="8"/>
      <c r="BR647" s="8"/>
      <c r="BS647" s="8"/>
      <c r="BT647" s="8"/>
    </row>
    <row r="648" ht="15.75" customHeight="1">
      <c r="A648" s="8"/>
      <c r="B648" s="8"/>
      <c r="C648" s="8"/>
      <c r="D648" s="8"/>
      <c r="E648" s="8"/>
      <c r="F648" s="8"/>
      <c r="G648" s="595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595"/>
      <c r="AA648" s="8"/>
      <c r="AB648" s="8"/>
      <c r="AC648" s="8"/>
      <c r="AD648" s="595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8"/>
      <c r="BQ648" s="8"/>
      <c r="BR648" s="8"/>
      <c r="BS648" s="8"/>
      <c r="BT648" s="8"/>
    </row>
    <row r="649" ht="15.75" customHeight="1">
      <c r="A649" s="8"/>
      <c r="B649" s="8"/>
      <c r="C649" s="8"/>
      <c r="D649" s="8"/>
      <c r="E649" s="8"/>
      <c r="F649" s="8"/>
      <c r="G649" s="595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595"/>
      <c r="AA649" s="8"/>
      <c r="AB649" s="8"/>
      <c r="AC649" s="8"/>
      <c r="AD649" s="595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8"/>
      <c r="BE649" s="8"/>
      <c r="BF649" s="8"/>
      <c r="BG649" s="8"/>
      <c r="BH649" s="8"/>
      <c r="BI649" s="8"/>
      <c r="BJ649" s="8"/>
      <c r="BK649" s="8"/>
      <c r="BL649" s="8"/>
      <c r="BM649" s="8"/>
      <c r="BN649" s="8"/>
      <c r="BO649" s="8"/>
      <c r="BP649" s="8"/>
      <c r="BQ649" s="8"/>
      <c r="BR649" s="8"/>
      <c r="BS649" s="8"/>
      <c r="BT649" s="8"/>
    </row>
    <row r="650" ht="15.75" customHeight="1">
      <c r="A650" s="8"/>
      <c r="B650" s="8"/>
      <c r="C650" s="8"/>
      <c r="D650" s="8"/>
      <c r="E650" s="8"/>
      <c r="F650" s="8"/>
      <c r="G650" s="595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595"/>
      <c r="AA650" s="8"/>
      <c r="AB650" s="8"/>
      <c r="AC650" s="8"/>
      <c r="AD650" s="595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8"/>
      <c r="BQ650" s="8"/>
      <c r="BR650" s="8"/>
      <c r="BS650" s="8"/>
      <c r="BT650" s="8"/>
    </row>
    <row r="651" ht="15.75" customHeight="1">
      <c r="A651" s="8"/>
      <c r="B651" s="8"/>
      <c r="C651" s="8"/>
      <c r="D651" s="8"/>
      <c r="E651" s="8"/>
      <c r="F651" s="8"/>
      <c r="G651" s="595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595"/>
      <c r="AA651" s="8"/>
      <c r="AB651" s="8"/>
      <c r="AC651" s="8"/>
      <c r="AD651" s="595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  <c r="BP651" s="8"/>
      <c r="BQ651" s="8"/>
      <c r="BR651" s="8"/>
      <c r="BS651" s="8"/>
      <c r="BT651" s="8"/>
    </row>
    <row r="652" ht="15.75" customHeight="1">
      <c r="A652" s="8"/>
      <c r="B652" s="8"/>
      <c r="C652" s="8"/>
      <c r="D652" s="8"/>
      <c r="E652" s="8"/>
      <c r="F652" s="8"/>
      <c r="G652" s="595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595"/>
      <c r="AA652" s="8"/>
      <c r="AB652" s="8"/>
      <c r="AC652" s="8"/>
      <c r="AD652" s="595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  <c r="BM652" s="8"/>
      <c r="BN652" s="8"/>
      <c r="BO652" s="8"/>
      <c r="BP652" s="8"/>
      <c r="BQ652" s="8"/>
      <c r="BR652" s="8"/>
      <c r="BS652" s="8"/>
      <c r="BT652" s="8"/>
    </row>
    <row r="653" ht="15.75" customHeight="1">
      <c r="A653" s="8"/>
      <c r="B653" s="8"/>
      <c r="C653" s="8"/>
      <c r="D653" s="8"/>
      <c r="E653" s="8"/>
      <c r="F653" s="8"/>
      <c r="G653" s="595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595"/>
      <c r="AA653" s="8"/>
      <c r="AB653" s="8"/>
      <c r="AC653" s="8"/>
      <c r="AD653" s="595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  <c r="AY653" s="8"/>
      <c r="AZ653" s="8"/>
      <c r="BA653" s="8"/>
      <c r="BB653" s="8"/>
      <c r="BC653" s="8"/>
      <c r="BD653" s="8"/>
      <c r="BE653" s="8"/>
      <c r="BF653" s="8"/>
      <c r="BG653" s="8"/>
      <c r="BH653" s="8"/>
      <c r="BI653" s="8"/>
      <c r="BJ653" s="8"/>
      <c r="BK653" s="8"/>
      <c r="BL653" s="8"/>
      <c r="BM653" s="8"/>
      <c r="BN653" s="8"/>
      <c r="BO653" s="8"/>
      <c r="BP653" s="8"/>
      <c r="BQ653" s="8"/>
      <c r="BR653" s="8"/>
      <c r="BS653" s="8"/>
      <c r="BT653" s="8"/>
    </row>
    <row r="654" ht="15.75" customHeight="1">
      <c r="A654" s="8"/>
      <c r="B654" s="8"/>
      <c r="C654" s="8"/>
      <c r="D654" s="8"/>
      <c r="E654" s="8"/>
      <c r="F654" s="8"/>
      <c r="G654" s="595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595"/>
      <c r="AA654" s="8"/>
      <c r="AB654" s="8"/>
      <c r="AC654" s="8"/>
      <c r="AD654" s="595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8"/>
      <c r="AY654" s="8"/>
      <c r="AZ654" s="8"/>
      <c r="BA654" s="8"/>
      <c r="BB654" s="8"/>
      <c r="BC654" s="8"/>
      <c r="BD654" s="8"/>
      <c r="BE654" s="8"/>
      <c r="BF654" s="8"/>
      <c r="BG654" s="8"/>
      <c r="BH654" s="8"/>
      <c r="BI654" s="8"/>
      <c r="BJ654" s="8"/>
      <c r="BK654" s="8"/>
      <c r="BL654" s="8"/>
      <c r="BM654" s="8"/>
      <c r="BN654" s="8"/>
      <c r="BO654" s="8"/>
      <c r="BP654" s="8"/>
      <c r="BQ654" s="8"/>
      <c r="BR654" s="8"/>
      <c r="BS654" s="8"/>
      <c r="BT654" s="8"/>
    </row>
    <row r="655" ht="15.75" customHeight="1">
      <c r="A655" s="8"/>
      <c r="B655" s="8"/>
      <c r="C655" s="8"/>
      <c r="D655" s="8"/>
      <c r="E655" s="8"/>
      <c r="F655" s="8"/>
      <c r="G655" s="595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595"/>
      <c r="AA655" s="8"/>
      <c r="AB655" s="8"/>
      <c r="AC655" s="8"/>
      <c r="AD655" s="595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  <c r="BM655" s="8"/>
      <c r="BN655" s="8"/>
      <c r="BO655" s="8"/>
      <c r="BP655" s="8"/>
      <c r="BQ655" s="8"/>
      <c r="BR655" s="8"/>
      <c r="BS655" s="8"/>
      <c r="BT655" s="8"/>
    </row>
    <row r="656" ht="15.75" customHeight="1">
      <c r="A656" s="8"/>
      <c r="B656" s="8"/>
      <c r="C656" s="8"/>
      <c r="D656" s="8"/>
      <c r="E656" s="8"/>
      <c r="F656" s="8"/>
      <c r="G656" s="595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595"/>
      <c r="AA656" s="8"/>
      <c r="AB656" s="8"/>
      <c r="AC656" s="8"/>
      <c r="AD656" s="595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  <c r="BP656" s="8"/>
      <c r="BQ656" s="8"/>
      <c r="BR656" s="8"/>
      <c r="BS656" s="8"/>
      <c r="BT656" s="8"/>
    </row>
    <row r="657" ht="15.75" customHeight="1">
      <c r="A657" s="8"/>
      <c r="B657" s="8"/>
      <c r="C657" s="8"/>
      <c r="D657" s="8"/>
      <c r="E657" s="8"/>
      <c r="F657" s="8"/>
      <c r="G657" s="595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595"/>
      <c r="AA657" s="8"/>
      <c r="AB657" s="8"/>
      <c r="AC657" s="8"/>
      <c r="AD657" s="595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  <c r="AY657" s="8"/>
      <c r="AZ657" s="8"/>
      <c r="BA657" s="8"/>
      <c r="BB657" s="8"/>
      <c r="BC657" s="8"/>
      <c r="BD657" s="8"/>
      <c r="BE657" s="8"/>
      <c r="BF657" s="8"/>
      <c r="BG657" s="8"/>
      <c r="BH657" s="8"/>
      <c r="BI657" s="8"/>
      <c r="BJ657" s="8"/>
      <c r="BK657" s="8"/>
      <c r="BL657" s="8"/>
      <c r="BM657" s="8"/>
      <c r="BN657" s="8"/>
      <c r="BO657" s="8"/>
      <c r="BP657" s="8"/>
      <c r="BQ657" s="8"/>
      <c r="BR657" s="8"/>
      <c r="BS657" s="8"/>
      <c r="BT657" s="8"/>
    </row>
    <row r="658" ht="15.75" customHeight="1">
      <c r="A658" s="8"/>
      <c r="B658" s="8"/>
      <c r="C658" s="8"/>
      <c r="D658" s="8"/>
      <c r="E658" s="8"/>
      <c r="F658" s="8"/>
      <c r="G658" s="595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595"/>
      <c r="AA658" s="8"/>
      <c r="AB658" s="8"/>
      <c r="AC658" s="8"/>
      <c r="AD658" s="595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  <c r="BM658" s="8"/>
      <c r="BN658" s="8"/>
      <c r="BO658" s="8"/>
      <c r="BP658" s="8"/>
      <c r="BQ658" s="8"/>
      <c r="BR658" s="8"/>
      <c r="BS658" s="8"/>
      <c r="BT658" s="8"/>
    </row>
    <row r="659" ht="15.75" customHeight="1">
      <c r="A659" s="8"/>
      <c r="B659" s="8"/>
      <c r="C659" s="8"/>
      <c r="D659" s="8"/>
      <c r="E659" s="8"/>
      <c r="F659" s="8"/>
      <c r="G659" s="595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595"/>
      <c r="AA659" s="8"/>
      <c r="AB659" s="8"/>
      <c r="AC659" s="8"/>
      <c r="AD659" s="595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  <c r="BM659" s="8"/>
      <c r="BN659" s="8"/>
      <c r="BO659" s="8"/>
      <c r="BP659" s="8"/>
      <c r="BQ659" s="8"/>
      <c r="BR659" s="8"/>
      <c r="BS659" s="8"/>
      <c r="BT659" s="8"/>
    </row>
    <row r="660" ht="15.75" customHeight="1">
      <c r="A660" s="8"/>
      <c r="B660" s="8"/>
      <c r="C660" s="8"/>
      <c r="D660" s="8"/>
      <c r="E660" s="8"/>
      <c r="F660" s="8"/>
      <c r="G660" s="595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595"/>
      <c r="AA660" s="8"/>
      <c r="AB660" s="8"/>
      <c r="AC660" s="8"/>
      <c r="AD660" s="595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  <c r="BP660" s="8"/>
      <c r="BQ660" s="8"/>
      <c r="BR660" s="8"/>
      <c r="BS660" s="8"/>
      <c r="BT660" s="8"/>
    </row>
    <row r="661" ht="15.75" customHeight="1">
      <c r="A661" s="8"/>
      <c r="B661" s="8"/>
      <c r="C661" s="8"/>
      <c r="D661" s="8"/>
      <c r="E661" s="8"/>
      <c r="F661" s="8"/>
      <c r="G661" s="595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595"/>
      <c r="AA661" s="8"/>
      <c r="AB661" s="8"/>
      <c r="AC661" s="8"/>
      <c r="AD661" s="595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8"/>
      <c r="BQ661" s="8"/>
      <c r="BR661" s="8"/>
      <c r="BS661" s="8"/>
      <c r="BT661" s="8"/>
    </row>
    <row r="662" ht="15.75" customHeight="1">
      <c r="A662" s="8"/>
      <c r="B662" s="8"/>
      <c r="C662" s="8"/>
      <c r="D662" s="8"/>
      <c r="E662" s="8"/>
      <c r="F662" s="8"/>
      <c r="G662" s="595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595"/>
      <c r="AA662" s="8"/>
      <c r="AB662" s="8"/>
      <c r="AC662" s="8"/>
      <c r="AD662" s="595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  <c r="BP662" s="8"/>
      <c r="BQ662" s="8"/>
      <c r="BR662" s="8"/>
      <c r="BS662" s="8"/>
      <c r="BT662" s="8"/>
    </row>
    <row r="663" ht="15.75" customHeight="1">
      <c r="A663" s="8"/>
      <c r="B663" s="8"/>
      <c r="C663" s="8"/>
      <c r="D663" s="8"/>
      <c r="E663" s="8"/>
      <c r="F663" s="8"/>
      <c r="G663" s="595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595"/>
      <c r="AA663" s="8"/>
      <c r="AB663" s="8"/>
      <c r="AC663" s="8"/>
      <c r="AD663" s="595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AY663" s="8"/>
      <c r="AZ663" s="8"/>
      <c r="BA663" s="8"/>
      <c r="BB663" s="8"/>
      <c r="BC663" s="8"/>
      <c r="BD663" s="8"/>
      <c r="BE663" s="8"/>
      <c r="BF663" s="8"/>
      <c r="BG663" s="8"/>
      <c r="BH663" s="8"/>
      <c r="BI663" s="8"/>
      <c r="BJ663" s="8"/>
      <c r="BK663" s="8"/>
      <c r="BL663" s="8"/>
      <c r="BM663" s="8"/>
      <c r="BN663" s="8"/>
      <c r="BO663" s="8"/>
      <c r="BP663" s="8"/>
      <c r="BQ663" s="8"/>
      <c r="BR663" s="8"/>
      <c r="BS663" s="8"/>
      <c r="BT663" s="8"/>
    </row>
    <row r="664" ht="15.75" customHeight="1">
      <c r="A664" s="8"/>
      <c r="B664" s="8"/>
      <c r="C664" s="8"/>
      <c r="D664" s="8"/>
      <c r="E664" s="8"/>
      <c r="F664" s="8"/>
      <c r="G664" s="595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595"/>
      <c r="AA664" s="8"/>
      <c r="AB664" s="8"/>
      <c r="AC664" s="8"/>
      <c r="AD664" s="595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/>
      <c r="BP664" s="8"/>
      <c r="BQ664" s="8"/>
      <c r="BR664" s="8"/>
      <c r="BS664" s="8"/>
      <c r="BT664" s="8"/>
    </row>
    <row r="665" ht="15.75" customHeight="1">
      <c r="A665" s="8"/>
      <c r="B665" s="8"/>
      <c r="C665" s="8"/>
      <c r="D665" s="8"/>
      <c r="E665" s="8"/>
      <c r="F665" s="8"/>
      <c r="G665" s="595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595"/>
      <c r="AA665" s="8"/>
      <c r="AB665" s="8"/>
      <c r="AC665" s="8"/>
      <c r="AD665" s="595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  <c r="BM665" s="8"/>
      <c r="BN665" s="8"/>
      <c r="BO665" s="8"/>
      <c r="BP665" s="8"/>
      <c r="BQ665" s="8"/>
      <c r="BR665" s="8"/>
      <c r="BS665" s="8"/>
      <c r="BT665" s="8"/>
    </row>
    <row r="666" ht="15.75" customHeight="1">
      <c r="A666" s="8"/>
      <c r="B666" s="8"/>
      <c r="C666" s="8"/>
      <c r="D666" s="8"/>
      <c r="E666" s="8"/>
      <c r="F666" s="8"/>
      <c r="G666" s="595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595"/>
      <c r="AA666" s="8"/>
      <c r="AB666" s="8"/>
      <c r="AC666" s="8"/>
      <c r="AD666" s="595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  <c r="BC666" s="8"/>
      <c r="BD666" s="8"/>
      <c r="BE666" s="8"/>
      <c r="BF666" s="8"/>
      <c r="BG666" s="8"/>
      <c r="BH666" s="8"/>
      <c r="BI666" s="8"/>
      <c r="BJ666" s="8"/>
      <c r="BK666" s="8"/>
      <c r="BL666" s="8"/>
      <c r="BM666" s="8"/>
      <c r="BN666" s="8"/>
      <c r="BO666" s="8"/>
      <c r="BP666" s="8"/>
      <c r="BQ666" s="8"/>
      <c r="BR666" s="8"/>
      <c r="BS666" s="8"/>
      <c r="BT666" s="8"/>
    </row>
    <row r="667" ht="15.75" customHeight="1">
      <c r="A667" s="8"/>
      <c r="B667" s="8"/>
      <c r="C667" s="8"/>
      <c r="D667" s="8"/>
      <c r="E667" s="8"/>
      <c r="F667" s="8"/>
      <c r="G667" s="595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595"/>
      <c r="AA667" s="8"/>
      <c r="AB667" s="8"/>
      <c r="AC667" s="8"/>
      <c r="AD667" s="595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  <c r="AY667" s="8"/>
      <c r="AZ667" s="8"/>
      <c r="BA667" s="8"/>
      <c r="BB667" s="8"/>
      <c r="BC667" s="8"/>
      <c r="BD667" s="8"/>
      <c r="BE667" s="8"/>
      <c r="BF667" s="8"/>
      <c r="BG667" s="8"/>
      <c r="BH667" s="8"/>
      <c r="BI667" s="8"/>
      <c r="BJ667" s="8"/>
      <c r="BK667" s="8"/>
      <c r="BL667" s="8"/>
      <c r="BM667" s="8"/>
      <c r="BN667" s="8"/>
      <c r="BO667" s="8"/>
      <c r="BP667" s="8"/>
      <c r="BQ667" s="8"/>
      <c r="BR667" s="8"/>
      <c r="BS667" s="8"/>
      <c r="BT667" s="8"/>
    </row>
    <row r="668" ht="15.75" customHeight="1">
      <c r="A668" s="8"/>
      <c r="B668" s="8"/>
      <c r="C668" s="8"/>
      <c r="D668" s="8"/>
      <c r="E668" s="8"/>
      <c r="F668" s="8"/>
      <c r="G668" s="595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595"/>
      <c r="AA668" s="8"/>
      <c r="AB668" s="8"/>
      <c r="AC668" s="8"/>
      <c r="AD668" s="595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  <c r="AY668" s="8"/>
      <c r="AZ668" s="8"/>
      <c r="BA668" s="8"/>
      <c r="BB668" s="8"/>
      <c r="BC668" s="8"/>
      <c r="BD668" s="8"/>
      <c r="BE668" s="8"/>
      <c r="BF668" s="8"/>
      <c r="BG668" s="8"/>
      <c r="BH668" s="8"/>
      <c r="BI668" s="8"/>
      <c r="BJ668" s="8"/>
      <c r="BK668" s="8"/>
      <c r="BL668" s="8"/>
      <c r="BM668" s="8"/>
      <c r="BN668" s="8"/>
      <c r="BO668" s="8"/>
      <c r="BP668" s="8"/>
      <c r="BQ668" s="8"/>
      <c r="BR668" s="8"/>
      <c r="BS668" s="8"/>
      <c r="BT668" s="8"/>
    </row>
    <row r="669" ht="15.75" customHeight="1">
      <c r="A669" s="8"/>
      <c r="B669" s="8"/>
      <c r="C669" s="8"/>
      <c r="D669" s="8"/>
      <c r="E669" s="8"/>
      <c r="F669" s="8"/>
      <c r="G669" s="595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595"/>
      <c r="AA669" s="8"/>
      <c r="AB669" s="8"/>
      <c r="AC669" s="8"/>
      <c r="AD669" s="595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8"/>
      <c r="AX669" s="8"/>
      <c r="AY669" s="8"/>
      <c r="AZ669" s="8"/>
      <c r="BA669" s="8"/>
      <c r="BB669" s="8"/>
      <c r="BC669" s="8"/>
      <c r="BD669" s="8"/>
      <c r="BE669" s="8"/>
      <c r="BF669" s="8"/>
      <c r="BG669" s="8"/>
      <c r="BH669" s="8"/>
      <c r="BI669" s="8"/>
      <c r="BJ669" s="8"/>
      <c r="BK669" s="8"/>
      <c r="BL669" s="8"/>
      <c r="BM669" s="8"/>
      <c r="BN669" s="8"/>
      <c r="BO669" s="8"/>
      <c r="BP669" s="8"/>
      <c r="BQ669" s="8"/>
      <c r="BR669" s="8"/>
      <c r="BS669" s="8"/>
      <c r="BT669" s="8"/>
    </row>
    <row r="670" ht="15.75" customHeight="1">
      <c r="A670" s="8"/>
      <c r="B670" s="8"/>
      <c r="C670" s="8"/>
      <c r="D670" s="8"/>
      <c r="E670" s="8"/>
      <c r="F670" s="8"/>
      <c r="G670" s="595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595"/>
      <c r="AA670" s="8"/>
      <c r="AB670" s="8"/>
      <c r="AC670" s="8"/>
      <c r="AD670" s="595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  <c r="BC670" s="8"/>
      <c r="BD670" s="8"/>
      <c r="BE670" s="8"/>
      <c r="BF670" s="8"/>
      <c r="BG670" s="8"/>
      <c r="BH670" s="8"/>
      <c r="BI670" s="8"/>
      <c r="BJ670" s="8"/>
      <c r="BK670" s="8"/>
      <c r="BL670" s="8"/>
      <c r="BM670" s="8"/>
      <c r="BN670" s="8"/>
      <c r="BO670" s="8"/>
      <c r="BP670" s="8"/>
      <c r="BQ670" s="8"/>
      <c r="BR670" s="8"/>
      <c r="BS670" s="8"/>
      <c r="BT670" s="8"/>
    </row>
    <row r="671" ht="15.75" customHeight="1">
      <c r="A671" s="8"/>
      <c r="B671" s="8"/>
      <c r="C671" s="8"/>
      <c r="D671" s="8"/>
      <c r="E671" s="8"/>
      <c r="F671" s="8"/>
      <c r="G671" s="595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595"/>
      <c r="AA671" s="8"/>
      <c r="AB671" s="8"/>
      <c r="AC671" s="8"/>
      <c r="AD671" s="595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  <c r="AY671" s="8"/>
      <c r="AZ671" s="8"/>
      <c r="BA671" s="8"/>
      <c r="BB671" s="8"/>
      <c r="BC671" s="8"/>
      <c r="BD671" s="8"/>
      <c r="BE671" s="8"/>
      <c r="BF671" s="8"/>
      <c r="BG671" s="8"/>
      <c r="BH671" s="8"/>
      <c r="BI671" s="8"/>
      <c r="BJ671" s="8"/>
      <c r="BK671" s="8"/>
      <c r="BL671" s="8"/>
      <c r="BM671" s="8"/>
      <c r="BN671" s="8"/>
      <c r="BO671" s="8"/>
      <c r="BP671" s="8"/>
      <c r="BQ671" s="8"/>
      <c r="BR671" s="8"/>
      <c r="BS671" s="8"/>
      <c r="BT671" s="8"/>
    </row>
    <row r="672" ht="15.75" customHeight="1">
      <c r="A672" s="8"/>
      <c r="B672" s="8"/>
      <c r="C672" s="8"/>
      <c r="D672" s="8"/>
      <c r="E672" s="8"/>
      <c r="F672" s="8"/>
      <c r="G672" s="595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595"/>
      <c r="AA672" s="8"/>
      <c r="AB672" s="8"/>
      <c r="AC672" s="8"/>
      <c r="AD672" s="595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8"/>
      <c r="AX672" s="8"/>
      <c r="AY672" s="8"/>
      <c r="AZ672" s="8"/>
      <c r="BA672" s="8"/>
      <c r="BB672" s="8"/>
      <c r="BC672" s="8"/>
      <c r="BD672" s="8"/>
      <c r="BE672" s="8"/>
      <c r="BF672" s="8"/>
      <c r="BG672" s="8"/>
      <c r="BH672" s="8"/>
      <c r="BI672" s="8"/>
      <c r="BJ672" s="8"/>
      <c r="BK672" s="8"/>
      <c r="BL672" s="8"/>
      <c r="BM672" s="8"/>
      <c r="BN672" s="8"/>
      <c r="BO672" s="8"/>
      <c r="BP672" s="8"/>
      <c r="BQ672" s="8"/>
      <c r="BR672" s="8"/>
      <c r="BS672" s="8"/>
      <c r="BT672" s="8"/>
    </row>
    <row r="673" ht="15.75" customHeight="1">
      <c r="A673" s="8"/>
      <c r="B673" s="8"/>
      <c r="C673" s="8"/>
      <c r="D673" s="8"/>
      <c r="E673" s="8"/>
      <c r="F673" s="8"/>
      <c r="G673" s="595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595"/>
      <c r="AA673" s="8"/>
      <c r="AB673" s="8"/>
      <c r="AC673" s="8"/>
      <c r="AD673" s="595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8"/>
      <c r="AX673" s="8"/>
      <c r="AY673" s="8"/>
      <c r="AZ673" s="8"/>
      <c r="BA673" s="8"/>
      <c r="BB673" s="8"/>
      <c r="BC673" s="8"/>
      <c r="BD673" s="8"/>
      <c r="BE673" s="8"/>
      <c r="BF673" s="8"/>
      <c r="BG673" s="8"/>
      <c r="BH673" s="8"/>
      <c r="BI673" s="8"/>
      <c r="BJ673" s="8"/>
      <c r="BK673" s="8"/>
      <c r="BL673" s="8"/>
      <c r="BM673" s="8"/>
      <c r="BN673" s="8"/>
      <c r="BO673" s="8"/>
      <c r="BP673" s="8"/>
      <c r="BQ673" s="8"/>
      <c r="BR673" s="8"/>
      <c r="BS673" s="8"/>
      <c r="BT673" s="8"/>
    </row>
    <row r="674" ht="15.75" customHeight="1">
      <c r="A674" s="8"/>
      <c r="B674" s="8"/>
      <c r="C674" s="8"/>
      <c r="D674" s="8"/>
      <c r="E674" s="8"/>
      <c r="F674" s="8"/>
      <c r="G674" s="595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595"/>
      <c r="AA674" s="8"/>
      <c r="AB674" s="8"/>
      <c r="AC674" s="8"/>
      <c r="AD674" s="595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8"/>
      <c r="AX674" s="8"/>
      <c r="AY674" s="8"/>
      <c r="AZ674" s="8"/>
      <c r="BA674" s="8"/>
      <c r="BB674" s="8"/>
      <c r="BC674" s="8"/>
      <c r="BD674" s="8"/>
      <c r="BE674" s="8"/>
      <c r="BF674" s="8"/>
      <c r="BG674" s="8"/>
      <c r="BH674" s="8"/>
      <c r="BI674" s="8"/>
      <c r="BJ674" s="8"/>
      <c r="BK674" s="8"/>
      <c r="BL674" s="8"/>
      <c r="BM674" s="8"/>
      <c r="BN674" s="8"/>
      <c r="BO674" s="8"/>
      <c r="BP674" s="8"/>
      <c r="BQ674" s="8"/>
      <c r="BR674" s="8"/>
      <c r="BS674" s="8"/>
      <c r="BT674" s="8"/>
    </row>
    <row r="675" ht="15.75" customHeight="1">
      <c r="A675" s="8"/>
      <c r="B675" s="8"/>
      <c r="C675" s="8"/>
      <c r="D675" s="8"/>
      <c r="E675" s="8"/>
      <c r="F675" s="8"/>
      <c r="G675" s="595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595"/>
      <c r="AA675" s="8"/>
      <c r="AB675" s="8"/>
      <c r="AC675" s="8"/>
      <c r="AD675" s="595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AW675" s="8"/>
      <c r="AX675" s="8"/>
      <c r="AY675" s="8"/>
      <c r="AZ675" s="8"/>
      <c r="BA675" s="8"/>
      <c r="BB675" s="8"/>
      <c r="BC675" s="8"/>
      <c r="BD675" s="8"/>
      <c r="BE675" s="8"/>
      <c r="BF675" s="8"/>
      <c r="BG675" s="8"/>
      <c r="BH675" s="8"/>
      <c r="BI675" s="8"/>
      <c r="BJ675" s="8"/>
      <c r="BK675" s="8"/>
      <c r="BL675" s="8"/>
      <c r="BM675" s="8"/>
      <c r="BN675" s="8"/>
      <c r="BO675" s="8"/>
      <c r="BP675" s="8"/>
      <c r="BQ675" s="8"/>
      <c r="BR675" s="8"/>
      <c r="BS675" s="8"/>
      <c r="BT675" s="8"/>
    </row>
    <row r="676" ht="15.75" customHeight="1">
      <c r="A676" s="8"/>
      <c r="B676" s="8"/>
      <c r="C676" s="8"/>
      <c r="D676" s="8"/>
      <c r="E676" s="8"/>
      <c r="F676" s="8"/>
      <c r="G676" s="595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595"/>
      <c r="AA676" s="8"/>
      <c r="AB676" s="8"/>
      <c r="AC676" s="8"/>
      <c r="AD676" s="595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  <c r="AU676" s="8"/>
      <c r="AV676" s="8"/>
      <c r="AW676" s="8"/>
      <c r="AX676" s="8"/>
      <c r="AY676" s="8"/>
      <c r="AZ676" s="8"/>
      <c r="BA676" s="8"/>
      <c r="BB676" s="8"/>
      <c r="BC676" s="8"/>
      <c r="BD676" s="8"/>
      <c r="BE676" s="8"/>
      <c r="BF676" s="8"/>
      <c r="BG676" s="8"/>
      <c r="BH676" s="8"/>
      <c r="BI676" s="8"/>
      <c r="BJ676" s="8"/>
      <c r="BK676" s="8"/>
      <c r="BL676" s="8"/>
      <c r="BM676" s="8"/>
      <c r="BN676" s="8"/>
      <c r="BO676" s="8"/>
      <c r="BP676" s="8"/>
      <c r="BQ676" s="8"/>
      <c r="BR676" s="8"/>
      <c r="BS676" s="8"/>
      <c r="BT676" s="8"/>
    </row>
    <row r="677" ht="15.75" customHeight="1">
      <c r="A677" s="8"/>
      <c r="B677" s="8"/>
      <c r="C677" s="8"/>
      <c r="D677" s="8"/>
      <c r="E677" s="8"/>
      <c r="F677" s="8"/>
      <c r="G677" s="595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595"/>
      <c r="AA677" s="8"/>
      <c r="AB677" s="8"/>
      <c r="AC677" s="8"/>
      <c r="AD677" s="595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  <c r="AU677" s="8"/>
      <c r="AV677" s="8"/>
      <c r="AW677" s="8"/>
      <c r="AX677" s="8"/>
      <c r="AY677" s="8"/>
      <c r="AZ677" s="8"/>
      <c r="BA677" s="8"/>
      <c r="BB677" s="8"/>
      <c r="BC677" s="8"/>
      <c r="BD677" s="8"/>
      <c r="BE677" s="8"/>
      <c r="BF677" s="8"/>
      <c r="BG677" s="8"/>
      <c r="BH677" s="8"/>
      <c r="BI677" s="8"/>
      <c r="BJ677" s="8"/>
      <c r="BK677" s="8"/>
      <c r="BL677" s="8"/>
      <c r="BM677" s="8"/>
      <c r="BN677" s="8"/>
      <c r="BO677" s="8"/>
      <c r="BP677" s="8"/>
      <c r="BQ677" s="8"/>
      <c r="BR677" s="8"/>
      <c r="BS677" s="8"/>
      <c r="BT677" s="8"/>
    </row>
    <row r="678" ht="15.75" customHeight="1">
      <c r="A678" s="8"/>
      <c r="B678" s="8"/>
      <c r="C678" s="8"/>
      <c r="D678" s="8"/>
      <c r="E678" s="8"/>
      <c r="F678" s="8"/>
      <c r="G678" s="595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595"/>
      <c r="AA678" s="8"/>
      <c r="AB678" s="8"/>
      <c r="AC678" s="8"/>
      <c r="AD678" s="595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8"/>
      <c r="BC678" s="8"/>
      <c r="BD678" s="8"/>
      <c r="BE678" s="8"/>
      <c r="BF678" s="8"/>
      <c r="BG678" s="8"/>
      <c r="BH678" s="8"/>
      <c r="BI678" s="8"/>
      <c r="BJ678" s="8"/>
      <c r="BK678" s="8"/>
      <c r="BL678" s="8"/>
      <c r="BM678" s="8"/>
      <c r="BN678" s="8"/>
      <c r="BO678" s="8"/>
      <c r="BP678" s="8"/>
      <c r="BQ678" s="8"/>
      <c r="BR678" s="8"/>
      <c r="BS678" s="8"/>
      <c r="BT678" s="8"/>
    </row>
    <row r="679" ht="15.75" customHeight="1">
      <c r="A679" s="8"/>
      <c r="B679" s="8"/>
      <c r="C679" s="8"/>
      <c r="D679" s="8"/>
      <c r="E679" s="8"/>
      <c r="F679" s="8"/>
      <c r="G679" s="595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595"/>
      <c r="AA679" s="8"/>
      <c r="AB679" s="8"/>
      <c r="AC679" s="8"/>
      <c r="AD679" s="595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8"/>
      <c r="AX679" s="8"/>
      <c r="AY679" s="8"/>
      <c r="AZ679" s="8"/>
      <c r="BA679" s="8"/>
      <c r="BB679" s="8"/>
      <c r="BC679" s="8"/>
      <c r="BD679" s="8"/>
      <c r="BE679" s="8"/>
      <c r="BF679" s="8"/>
      <c r="BG679" s="8"/>
      <c r="BH679" s="8"/>
      <c r="BI679" s="8"/>
      <c r="BJ679" s="8"/>
      <c r="BK679" s="8"/>
      <c r="BL679" s="8"/>
      <c r="BM679" s="8"/>
      <c r="BN679" s="8"/>
      <c r="BO679" s="8"/>
      <c r="BP679" s="8"/>
      <c r="BQ679" s="8"/>
      <c r="BR679" s="8"/>
      <c r="BS679" s="8"/>
      <c r="BT679" s="8"/>
    </row>
    <row r="680" ht="15.75" customHeight="1">
      <c r="A680" s="8"/>
      <c r="B680" s="8"/>
      <c r="C680" s="8"/>
      <c r="D680" s="8"/>
      <c r="E680" s="8"/>
      <c r="F680" s="8"/>
      <c r="G680" s="595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595"/>
      <c r="AA680" s="8"/>
      <c r="AB680" s="8"/>
      <c r="AC680" s="8"/>
      <c r="AD680" s="595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AW680" s="8"/>
      <c r="AX680" s="8"/>
      <c r="AY680" s="8"/>
      <c r="AZ680" s="8"/>
      <c r="BA680" s="8"/>
      <c r="BB680" s="8"/>
      <c r="BC680" s="8"/>
      <c r="BD680" s="8"/>
      <c r="BE680" s="8"/>
      <c r="BF680" s="8"/>
      <c r="BG680" s="8"/>
      <c r="BH680" s="8"/>
      <c r="BI680" s="8"/>
      <c r="BJ680" s="8"/>
      <c r="BK680" s="8"/>
      <c r="BL680" s="8"/>
      <c r="BM680" s="8"/>
      <c r="BN680" s="8"/>
      <c r="BO680" s="8"/>
      <c r="BP680" s="8"/>
      <c r="BQ680" s="8"/>
      <c r="BR680" s="8"/>
      <c r="BS680" s="8"/>
      <c r="BT680" s="8"/>
    </row>
    <row r="681" ht="15.75" customHeight="1">
      <c r="A681" s="8"/>
      <c r="B681" s="8"/>
      <c r="C681" s="8"/>
      <c r="D681" s="8"/>
      <c r="E681" s="8"/>
      <c r="F681" s="8"/>
      <c r="G681" s="595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595"/>
      <c r="AA681" s="8"/>
      <c r="AB681" s="8"/>
      <c r="AC681" s="8"/>
      <c r="AD681" s="595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  <c r="BM681" s="8"/>
      <c r="BN681" s="8"/>
      <c r="BO681" s="8"/>
      <c r="BP681" s="8"/>
      <c r="BQ681" s="8"/>
      <c r="BR681" s="8"/>
      <c r="BS681" s="8"/>
      <c r="BT681" s="8"/>
    </row>
    <row r="682" ht="15.75" customHeight="1">
      <c r="A682" s="8"/>
      <c r="B682" s="8"/>
      <c r="C682" s="8"/>
      <c r="D682" s="8"/>
      <c r="E682" s="8"/>
      <c r="F682" s="8"/>
      <c r="G682" s="595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595"/>
      <c r="AA682" s="8"/>
      <c r="AB682" s="8"/>
      <c r="AC682" s="8"/>
      <c r="AD682" s="595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  <c r="BP682" s="8"/>
      <c r="BQ682" s="8"/>
      <c r="BR682" s="8"/>
      <c r="BS682" s="8"/>
      <c r="BT682" s="8"/>
    </row>
    <row r="683" ht="15.75" customHeight="1">
      <c r="A683" s="8"/>
      <c r="B683" s="8"/>
      <c r="C683" s="8"/>
      <c r="D683" s="8"/>
      <c r="E683" s="8"/>
      <c r="F683" s="8"/>
      <c r="G683" s="595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595"/>
      <c r="AA683" s="8"/>
      <c r="AB683" s="8"/>
      <c r="AC683" s="8"/>
      <c r="AD683" s="595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8"/>
      <c r="BQ683" s="8"/>
      <c r="BR683" s="8"/>
      <c r="BS683" s="8"/>
      <c r="BT683" s="8"/>
    </row>
    <row r="684" ht="15.75" customHeight="1">
      <c r="A684" s="8"/>
      <c r="B684" s="8"/>
      <c r="C684" s="8"/>
      <c r="D684" s="8"/>
      <c r="E684" s="8"/>
      <c r="F684" s="8"/>
      <c r="G684" s="595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595"/>
      <c r="AA684" s="8"/>
      <c r="AB684" s="8"/>
      <c r="AC684" s="8"/>
      <c r="AD684" s="595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  <c r="AY684" s="8"/>
      <c r="AZ684" s="8"/>
      <c r="BA684" s="8"/>
      <c r="BB684" s="8"/>
      <c r="BC684" s="8"/>
      <c r="BD684" s="8"/>
      <c r="BE684" s="8"/>
      <c r="BF684" s="8"/>
      <c r="BG684" s="8"/>
      <c r="BH684" s="8"/>
      <c r="BI684" s="8"/>
      <c r="BJ684" s="8"/>
      <c r="BK684" s="8"/>
      <c r="BL684" s="8"/>
      <c r="BM684" s="8"/>
      <c r="BN684" s="8"/>
      <c r="BO684" s="8"/>
      <c r="BP684" s="8"/>
      <c r="BQ684" s="8"/>
      <c r="BR684" s="8"/>
      <c r="BS684" s="8"/>
      <c r="BT684" s="8"/>
    </row>
    <row r="685" ht="15.75" customHeight="1">
      <c r="A685" s="8"/>
      <c r="B685" s="8"/>
      <c r="C685" s="8"/>
      <c r="D685" s="8"/>
      <c r="E685" s="8"/>
      <c r="F685" s="8"/>
      <c r="G685" s="595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595"/>
      <c r="AA685" s="8"/>
      <c r="AB685" s="8"/>
      <c r="AC685" s="8"/>
      <c r="AD685" s="595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  <c r="AY685" s="8"/>
      <c r="AZ685" s="8"/>
      <c r="BA685" s="8"/>
      <c r="BB685" s="8"/>
      <c r="BC685" s="8"/>
      <c r="BD685" s="8"/>
      <c r="BE685" s="8"/>
      <c r="BF685" s="8"/>
      <c r="BG685" s="8"/>
      <c r="BH685" s="8"/>
      <c r="BI685" s="8"/>
      <c r="BJ685" s="8"/>
      <c r="BK685" s="8"/>
      <c r="BL685" s="8"/>
      <c r="BM685" s="8"/>
      <c r="BN685" s="8"/>
      <c r="BO685" s="8"/>
      <c r="BP685" s="8"/>
      <c r="BQ685" s="8"/>
      <c r="BR685" s="8"/>
      <c r="BS685" s="8"/>
      <c r="BT685" s="8"/>
    </row>
    <row r="686" ht="15.75" customHeight="1">
      <c r="A686" s="8"/>
      <c r="B686" s="8"/>
      <c r="C686" s="8"/>
      <c r="D686" s="8"/>
      <c r="E686" s="8"/>
      <c r="F686" s="8"/>
      <c r="G686" s="595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595"/>
      <c r="AA686" s="8"/>
      <c r="AB686" s="8"/>
      <c r="AC686" s="8"/>
      <c r="AD686" s="595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8"/>
      <c r="AX686" s="8"/>
      <c r="AY686" s="8"/>
      <c r="AZ686" s="8"/>
      <c r="BA686" s="8"/>
      <c r="BB686" s="8"/>
      <c r="BC686" s="8"/>
      <c r="BD686" s="8"/>
      <c r="BE686" s="8"/>
      <c r="BF686" s="8"/>
      <c r="BG686" s="8"/>
      <c r="BH686" s="8"/>
      <c r="BI686" s="8"/>
      <c r="BJ686" s="8"/>
      <c r="BK686" s="8"/>
      <c r="BL686" s="8"/>
      <c r="BM686" s="8"/>
      <c r="BN686" s="8"/>
      <c r="BO686" s="8"/>
      <c r="BP686" s="8"/>
      <c r="BQ686" s="8"/>
      <c r="BR686" s="8"/>
      <c r="BS686" s="8"/>
      <c r="BT686" s="8"/>
    </row>
    <row r="687" ht="15.75" customHeight="1">
      <c r="A687" s="8"/>
      <c r="B687" s="8"/>
      <c r="C687" s="8"/>
      <c r="D687" s="8"/>
      <c r="E687" s="8"/>
      <c r="F687" s="8"/>
      <c r="G687" s="595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595"/>
      <c r="AA687" s="8"/>
      <c r="AB687" s="8"/>
      <c r="AC687" s="8"/>
      <c r="AD687" s="595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  <c r="AY687" s="8"/>
      <c r="AZ687" s="8"/>
      <c r="BA687" s="8"/>
      <c r="BB687" s="8"/>
      <c r="BC687" s="8"/>
      <c r="BD687" s="8"/>
      <c r="BE687" s="8"/>
      <c r="BF687" s="8"/>
      <c r="BG687" s="8"/>
      <c r="BH687" s="8"/>
      <c r="BI687" s="8"/>
      <c r="BJ687" s="8"/>
      <c r="BK687" s="8"/>
      <c r="BL687" s="8"/>
      <c r="BM687" s="8"/>
      <c r="BN687" s="8"/>
      <c r="BO687" s="8"/>
      <c r="BP687" s="8"/>
      <c r="BQ687" s="8"/>
      <c r="BR687" s="8"/>
      <c r="BS687" s="8"/>
      <c r="BT687" s="8"/>
    </row>
    <row r="688" ht="15.75" customHeight="1">
      <c r="A688" s="8"/>
      <c r="B688" s="8"/>
      <c r="C688" s="8"/>
      <c r="D688" s="8"/>
      <c r="E688" s="8"/>
      <c r="F688" s="8"/>
      <c r="G688" s="595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595"/>
      <c r="AA688" s="8"/>
      <c r="AB688" s="8"/>
      <c r="AC688" s="8"/>
      <c r="AD688" s="595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8"/>
      <c r="AX688" s="8"/>
      <c r="AY688" s="8"/>
      <c r="AZ688" s="8"/>
      <c r="BA688" s="8"/>
      <c r="BB688" s="8"/>
      <c r="BC688" s="8"/>
      <c r="BD688" s="8"/>
      <c r="BE688" s="8"/>
      <c r="BF688" s="8"/>
      <c r="BG688" s="8"/>
      <c r="BH688" s="8"/>
      <c r="BI688" s="8"/>
      <c r="BJ688" s="8"/>
      <c r="BK688" s="8"/>
      <c r="BL688" s="8"/>
      <c r="BM688" s="8"/>
      <c r="BN688" s="8"/>
      <c r="BO688" s="8"/>
      <c r="BP688" s="8"/>
      <c r="BQ688" s="8"/>
      <c r="BR688" s="8"/>
      <c r="BS688" s="8"/>
      <c r="BT688" s="8"/>
    </row>
    <row r="689" ht="15.75" customHeight="1">
      <c r="A689" s="8"/>
      <c r="B689" s="8"/>
      <c r="C689" s="8"/>
      <c r="D689" s="8"/>
      <c r="E689" s="8"/>
      <c r="F689" s="8"/>
      <c r="G689" s="595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595"/>
      <c r="AA689" s="8"/>
      <c r="AB689" s="8"/>
      <c r="AC689" s="8"/>
      <c r="AD689" s="595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8"/>
      <c r="AY689" s="8"/>
      <c r="AZ689" s="8"/>
      <c r="BA689" s="8"/>
      <c r="BB689" s="8"/>
      <c r="BC689" s="8"/>
      <c r="BD689" s="8"/>
      <c r="BE689" s="8"/>
      <c r="BF689" s="8"/>
      <c r="BG689" s="8"/>
      <c r="BH689" s="8"/>
      <c r="BI689" s="8"/>
      <c r="BJ689" s="8"/>
      <c r="BK689" s="8"/>
      <c r="BL689" s="8"/>
      <c r="BM689" s="8"/>
      <c r="BN689" s="8"/>
      <c r="BO689" s="8"/>
      <c r="BP689" s="8"/>
      <c r="BQ689" s="8"/>
      <c r="BR689" s="8"/>
      <c r="BS689" s="8"/>
      <c r="BT689" s="8"/>
    </row>
    <row r="690" ht="15.75" customHeight="1">
      <c r="A690" s="8"/>
      <c r="B690" s="8"/>
      <c r="C690" s="8"/>
      <c r="D690" s="8"/>
      <c r="E690" s="8"/>
      <c r="F690" s="8"/>
      <c r="G690" s="595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595"/>
      <c r="AA690" s="8"/>
      <c r="AB690" s="8"/>
      <c r="AC690" s="8"/>
      <c r="AD690" s="595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8"/>
      <c r="AX690" s="8"/>
      <c r="AY690" s="8"/>
      <c r="AZ690" s="8"/>
      <c r="BA690" s="8"/>
      <c r="BB690" s="8"/>
      <c r="BC690" s="8"/>
      <c r="BD690" s="8"/>
      <c r="BE690" s="8"/>
      <c r="BF690" s="8"/>
      <c r="BG690" s="8"/>
      <c r="BH690" s="8"/>
      <c r="BI690" s="8"/>
      <c r="BJ690" s="8"/>
      <c r="BK690" s="8"/>
      <c r="BL690" s="8"/>
      <c r="BM690" s="8"/>
      <c r="BN690" s="8"/>
      <c r="BO690" s="8"/>
      <c r="BP690" s="8"/>
      <c r="BQ690" s="8"/>
      <c r="BR690" s="8"/>
      <c r="BS690" s="8"/>
      <c r="BT690" s="8"/>
    </row>
    <row r="691" ht="15.75" customHeight="1">
      <c r="A691" s="8"/>
      <c r="B691" s="8"/>
      <c r="C691" s="8"/>
      <c r="D691" s="8"/>
      <c r="E691" s="8"/>
      <c r="F691" s="8"/>
      <c r="G691" s="595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595"/>
      <c r="AA691" s="8"/>
      <c r="AB691" s="8"/>
      <c r="AC691" s="8"/>
      <c r="AD691" s="595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/>
      <c r="AZ691" s="8"/>
      <c r="BA691" s="8"/>
      <c r="BB691" s="8"/>
      <c r="BC691" s="8"/>
      <c r="BD691" s="8"/>
      <c r="BE691" s="8"/>
      <c r="BF691" s="8"/>
      <c r="BG691" s="8"/>
      <c r="BH691" s="8"/>
      <c r="BI691" s="8"/>
      <c r="BJ691" s="8"/>
      <c r="BK691" s="8"/>
      <c r="BL691" s="8"/>
      <c r="BM691" s="8"/>
      <c r="BN691" s="8"/>
      <c r="BO691" s="8"/>
      <c r="BP691" s="8"/>
      <c r="BQ691" s="8"/>
      <c r="BR691" s="8"/>
      <c r="BS691" s="8"/>
      <c r="BT691" s="8"/>
    </row>
    <row r="692" ht="15.75" customHeight="1">
      <c r="A692" s="8"/>
      <c r="B692" s="8"/>
      <c r="C692" s="8"/>
      <c r="D692" s="8"/>
      <c r="E692" s="8"/>
      <c r="F692" s="8"/>
      <c r="G692" s="595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595"/>
      <c r="AA692" s="8"/>
      <c r="AB692" s="8"/>
      <c r="AC692" s="8"/>
      <c r="AD692" s="595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8"/>
      <c r="AX692" s="8"/>
      <c r="AY692" s="8"/>
      <c r="AZ692" s="8"/>
      <c r="BA692" s="8"/>
      <c r="BB692" s="8"/>
      <c r="BC692" s="8"/>
      <c r="BD692" s="8"/>
      <c r="BE692" s="8"/>
      <c r="BF692" s="8"/>
      <c r="BG692" s="8"/>
      <c r="BH692" s="8"/>
      <c r="BI692" s="8"/>
      <c r="BJ692" s="8"/>
      <c r="BK692" s="8"/>
      <c r="BL692" s="8"/>
      <c r="BM692" s="8"/>
      <c r="BN692" s="8"/>
      <c r="BO692" s="8"/>
      <c r="BP692" s="8"/>
      <c r="BQ692" s="8"/>
      <c r="BR692" s="8"/>
      <c r="BS692" s="8"/>
      <c r="BT692" s="8"/>
    </row>
    <row r="693" ht="15.75" customHeight="1">
      <c r="A693" s="8"/>
      <c r="B693" s="8"/>
      <c r="C693" s="8"/>
      <c r="D693" s="8"/>
      <c r="E693" s="8"/>
      <c r="F693" s="8"/>
      <c r="G693" s="595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595"/>
      <c r="AA693" s="8"/>
      <c r="AB693" s="8"/>
      <c r="AC693" s="8"/>
      <c r="AD693" s="595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8"/>
      <c r="AX693" s="8"/>
      <c r="AY693" s="8"/>
      <c r="AZ693" s="8"/>
      <c r="BA693" s="8"/>
      <c r="BB693" s="8"/>
      <c r="BC693" s="8"/>
      <c r="BD693" s="8"/>
      <c r="BE693" s="8"/>
      <c r="BF693" s="8"/>
      <c r="BG693" s="8"/>
      <c r="BH693" s="8"/>
      <c r="BI693" s="8"/>
      <c r="BJ693" s="8"/>
      <c r="BK693" s="8"/>
      <c r="BL693" s="8"/>
      <c r="BM693" s="8"/>
      <c r="BN693" s="8"/>
      <c r="BO693" s="8"/>
      <c r="BP693" s="8"/>
      <c r="BQ693" s="8"/>
      <c r="BR693" s="8"/>
      <c r="BS693" s="8"/>
      <c r="BT693" s="8"/>
    </row>
    <row r="694" ht="15.75" customHeight="1">
      <c r="A694" s="8"/>
      <c r="B694" s="8"/>
      <c r="C694" s="8"/>
      <c r="D694" s="8"/>
      <c r="E694" s="8"/>
      <c r="F694" s="8"/>
      <c r="G694" s="595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595"/>
      <c r="AA694" s="8"/>
      <c r="AB694" s="8"/>
      <c r="AC694" s="8"/>
      <c r="AD694" s="595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  <c r="AU694" s="8"/>
      <c r="AV694" s="8"/>
      <c r="AW694" s="8"/>
      <c r="AX694" s="8"/>
      <c r="AY694" s="8"/>
      <c r="AZ694" s="8"/>
      <c r="BA694" s="8"/>
      <c r="BB694" s="8"/>
      <c r="BC694" s="8"/>
      <c r="BD694" s="8"/>
      <c r="BE694" s="8"/>
      <c r="BF694" s="8"/>
      <c r="BG694" s="8"/>
      <c r="BH694" s="8"/>
      <c r="BI694" s="8"/>
      <c r="BJ694" s="8"/>
      <c r="BK694" s="8"/>
      <c r="BL694" s="8"/>
      <c r="BM694" s="8"/>
      <c r="BN694" s="8"/>
      <c r="BO694" s="8"/>
      <c r="BP694" s="8"/>
      <c r="BQ694" s="8"/>
      <c r="BR694" s="8"/>
      <c r="BS694" s="8"/>
      <c r="BT694" s="8"/>
    </row>
    <row r="695" ht="15.75" customHeight="1">
      <c r="A695" s="8"/>
      <c r="B695" s="8"/>
      <c r="C695" s="8"/>
      <c r="D695" s="8"/>
      <c r="E695" s="8"/>
      <c r="F695" s="8"/>
      <c r="G695" s="595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595"/>
      <c r="AA695" s="8"/>
      <c r="AB695" s="8"/>
      <c r="AC695" s="8"/>
      <c r="AD695" s="595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8"/>
      <c r="AW695" s="8"/>
      <c r="AX695" s="8"/>
      <c r="AY695" s="8"/>
      <c r="AZ695" s="8"/>
      <c r="BA695" s="8"/>
      <c r="BB695" s="8"/>
      <c r="BC695" s="8"/>
      <c r="BD695" s="8"/>
      <c r="BE695" s="8"/>
      <c r="BF695" s="8"/>
      <c r="BG695" s="8"/>
      <c r="BH695" s="8"/>
      <c r="BI695" s="8"/>
      <c r="BJ695" s="8"/>
      <c r="BK695" s="8"/>
      <c r="BL695" s="8"/>
      <c r="BM695" s="8"/>
      <c r="BN695" s="8"/>
      <c r="BO695" s="8"/>
      <c r="BP695" s="8"/>
      <c r="BQ695" s="8"/>
      <c r="BR695" s="8"/>
      <c r="BS695" s="8"/>
      <c r="BT695" s="8"/>
    </row>
    <row r="696" ht="15.75" customHeight="1">
      <c r="A696" s="8"/>
      <c r="B696" s="8"/>
      <c r="C696" s="8"/>
      <c r="D696" s="8"/>
      <c r="E696" s="8"/>
      <c r="F696" s="8"/>
      <c r="G696" s="595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595"/>
      <c r="AA696" s="8"/>
      <c r="AB696" s="8"/>
      <c r="AC696" s="8"/>
      <c r="AD696" s="595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  <c r="AU696" s="8"/>
      <c r="AV696" s="8"/>
      <c r="AW696" s="8"/>
      <c r="AX696" s="8"/>
      <c r="AY696" s="8"/>
      <c r="AZ696" s="8"/>
      <c r="BA696" s="8"/>
      <c r="BB696" s="8"/>
      <c r="BC696" s="8"/>
      <c r="BD696" s="8"/>
      <c r="BE696" s="8"/>
      <c r="BF696" s="8"/>
      <c r="BG696" s="8"/>
      <c r="BH696" s="8"/>
      <c r="BI696" s="8"/>
      <c r="BJ696" s="8"/>
      <c r="BK696" s="8"/>
      <c r="BL696" s="8"/>
      <c r="BM696" s="8"/>
      <c r="BN696" s="8"/>
      <c r="BO696" s="8"/>
      <c r="BP696" s="8"/>
      <c r="BQ696" s="8"/>
      <c r="BR696" s="8"/>
      <c r="BS696" s="8"/>
      <c r="BT696" s="8"/>
    </row>
    <row r="697" ht="15.75" customHeight="1">
      <c r="A697" s="8"/>
      <c r="B697" s="8"/>
      <c r="C697" s="8"/>
      <c r="D697" s="8"/>
      <c r="E697" s="8"/>
      <c r="F697" s="8"/>
      <c r="G697" s="595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595"/>
      <c r="AA697" s="8"/>
      <c r="AB697" s="8"/>
      <c r="AC697" s="8"/>
      <c r="AD697" s="595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  <c r="BC697" s="8"/>
      <c r="BD697" s="8"/>
      <c r="BE697" s="8"/>
      <c r="BF697" s="8"/>
      <c r="BG697" s="8"/>
      <c r="BH697" s="8"/>
      <c r="BI697" s="8"/>
      <c r="BJ697" s="8"/>
      <c r="BK697" s="8"/>
      <c r="BL697" s="8"/>
      <c r="BM697" s="8"/>
      <c r="BN697" s="8"/>
      <c r="BO697" s="8"/>
      <c r="BP697" s="8"/>
      <c r="BQ697" s="8"/>
      <c r="BR697" s="8"/>
      <c r="BS697" s="8"/>
      <c r="BT697" s="8"/>
    </row>
    <row r="698" ht="15.75" customHeight="1">
      <c r="A698" s="8"/>
      <c r="B698" s="8"/>
      <c r="C698" s="8"/>
      <c r="D698" s="8"/>
      <c r="E698" s="8"/>
      <c r="F698" s="8"/>
      <c r="G698" s="595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595"/>
      <c r="AA698" s="8"/>
      <c r="AB698" s="8"/>
      <c r="AC698" s="8"/>
      <c r="AD698" s="595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  <c r="AZ698" s="8"/>
      <c r="BA698" s="8"/>
      <c r="BB698" s="8"/>
      <c r="BC698" s="8"/>
      <c r="BD698" s="8"/>
      <c r="BE698" s="8"/>
      <c r="BF698" s="8"/>
      <c r="BG698" s="8"/>
      <c r="BH698" s="8"/>
      <c r="BI698" s="8"/>
      <c r="BJ698" s="8"/>
      <c r="BK698" s="8"/>
      <c r="BL698" s="8"/>
      <c r="BM698" s="8"/>
      <c r="BN698" s="8"/>
      <c r="BO698" s="8"/>
      <c r="BP698" s="8"/>
      <c r="BQ698" s="8"/>
      <c r="BR698" s="8"/>
      <c r="BS698" s="8"/>
      <c r="BT698" s="8"/>
    </row>
    <row r="699" ht="15.75" customHeight="1">
      <c r="A699" s="8"/>
      <c r="B699" s="8"/>
      <c r="C699" s="8"/>
      <c r="D699" s="8"/>
      <c r="E699" s="8"/>
      <c r="F699" s="8"/>
      <c r="G699" s="595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595"/>
      <c r="AA699" s="8"/>
      <c r="AB699" s="8"/>
      <c r="AC699" s="8"/>
      <c r="AD699" s="595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8"/>
      <c r="AW699" s="8"/>
      <c r="AX699" s="8"/>
      <c r="AY699" s="8"/>
      <c r="AZ699" s="8"/>
      <c r="BA699" s="8"/>
      <c r="BB699" s="8"/>
      <c r="BC699" s="8"/>
      <c r="BD699" s="8"/>
      <c r="BE699" s="8"/>
      <c r="BF699" s="8"/>
      <c r="BG699" s="8"/>
      <c r="BH699" s="8"/>
      <c r="BI699" s="8"/>
      <c r="BJ699" s="8"/>
      <c r="BK699" s="8"/>
      <c r="BL699" s="8"/>
      <c r="BM699" s="8"/>
      <c r="BN699" s="8"/>
      <c r="BO699" s="8"/>
      <c r="BP699" s="8"/>
      <c r="BQ699" s="8"/>
      <c r="BR699" s="8"/>
      <c r="BS699" s="8"/>
      <c r="BT699" s="8"/>
    </row>
    <row r="700" ht="15.75" customHeight="1">
      <c r="A700" s="8"/>
      <c r="B700" s="8"/>
      <c r="C700" s="8"/>
      <c r="D700" s="8"/>
      <c r="E700" s="8"/>
      <c r="F700" s="8"/>
      <c r="G700" s="595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595"/>
      <c r="AA700" s="8"/>
      <c r="AB700" s="8"/>
      <c r="AC700" s="8"/>
      <c r="AD700" s="595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  <c r="AU700" s="8"/>
      <c r="AV700" s="8"/>
      <c r="AW700" s="8"/>
      <c r="AX700" s="8"/>
      <c r="AY700" s="8"/>
      <c r="AZ700" s="8"/>
      <c r="BA700" s="8"/>
      <c r="BB700" s="8"/>
      <c r="BC700" s="8"/>
      <c r="BD700" s="8"/>
      <c r="BE700" s="8"/>
      <c r="BF700" s="8"/>
      <c r="BG700" s="8"/>
      <c r="BH700" s="8"/>
      <c r="BI700" s="8"/>
      <c r="BJ700" s="8"/>
      <c r="BK700" s="8"/>
      <c r="BL700" s="8"/>
      <c r="BM700" s="8"/>
      <c r="BN700" s="8"/>
      <c r="BO700" s="8"/>
      <c r="BP700" s="8"/>
      <c r="BQ700" s="8"/>
      <c r="BR700" s="8"/>
      <c r="BS700" s="8"/>
      <c r="BT700" s="8"/>
    </row>
    <row r="701" ht="15.75" customHeight="1">
      <c r="A701" s="8"/>
      <c r="B701" s="8"/>
      <c r="C701" s="8"/>
      <c r="D701" s="8"/>
      <c r="E701" s="8"/>
      <c r="F701" s="8"/>
      <c r="G701" s="595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595"/>
      <c r="AA701" s="8"/>
      <c r="AB701" s="8"/>
      <c r="AC701" s="8"/>
      <c r="AD701" s="595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  <c r="AU701" s="8"/>
      <c r="AV701" s="8"/>
      <c r="AW701" s="8"/>
      <c r="AX701" s="8"/>
      <c r="AY701" s="8"/>
      <c r="AZ701" s="8"/>
      <c r="BA701" s="8"/>
      <c r="BB701" s="8"/>
      <c r="BC701" s="8"/>
      <c r="BD701" s="8"/>
      <c r="BE701" s="8"/>
      <c r="BF701" s="8"/>
      <c r="BG701" s="8"/>
      <c r="BH701" s="8"/>
      <c r="BI701" s="8"/>
      <c r="BJ701" s="8"/>
      <c r="BK701" s="8"/>
      <c r="BL701" s="8"/>
      <c r="BM701" s="8"/>
      <c r="BN701" s="8"/>
      <c r="BO701" s="8"/>
      <c r="BP701" s="8"/>
      <c r="BQ701" s="8"/>
      <c r="BR701" s="8"/>
      <c r="BS701" s="8"/>
      <c r="BT701" s="8"/>
    </row>
    <row r="702" ht="15.75" customHeight="1">
      <c r="A702" s="8"/>
      <c r="B702" s="8"/>
      <c r="C702" s="8"/>
      <c r="D702" s="8"/>
      <c r="E702" s="8"/>
      <c r="F702" s="8"/>
      <c r="G702" s="595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595"/>
      <c r="AA702" s="8"/>
      <c r="AB702" s="8"/>
      <c r="AC702" s="8"/>
      <c r="AD702" s="595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8"/>
      <c r="AX702" s="8"/>
      <c r="AY702" s="8"/>
      <c r="AZ702" s="8"/>
      <c r="BA702" s="8"/>
      <c r="BB702" s="8"/>
      <c r="BC702" s="8"/>
      <c r="BD702" s="8"/>
      <c r="BE702" s="8"/>
      <c r="BF702" s="8"/>
      <c r="BG702" s="8"/>
      <c r="BH702" s="8"/>
      <c r="BI702" s="8"/>
      <c r="BJ702" s="8"/>
      <c r="BK702" s="8"/>
      <c r="BL702" s="8"/>
      <c r="BM702" s="8"/>
      <c r="BN702" s="8"/>
      <c r="BO702" s="8"/>
      <c r="BP702" s="8"/>
      <c r="BQ702" s="8"/>
      <c r="BR702" s="8"/>
      <c r="BS702" s="8"/>
      <c r="BT702" s="8"/>
    </row>
    <row r="703" ht="15.75" customHeight="1">
      <c r="A703" s="8"/>
      <c r="B703" s="8"/>
      <c r="C703" s="8"/>
      <c r="D703" s="8"/>
      <c r="E703" s="8"/>
      <c r="F703" s="8"/>
      <c r="G703" s="595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595"/>
      <c r="AA703" s="8"/>
      <c r="AB703" s="8"/>
      <c r="AC703" s="8"/>
      <c r="AD703" s="595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AW703" s="8"/>
      <c r="AX703" s="8"/>
      <c r="AY703" s="8"/>
      <c r="AZ703" s="8"/>
      <c r="BA703" s="8"/>
      <c r="BB703" s="8"/>
      <c r="BC703" s="8"/>
      <c r="BD703" s="8"/>
      <c r="BE703" s="8"/>
      <c r="BF703" s="8"/>
      <c r="BG703" s="8"/>
      <c r="BH703" s="8"/>
      <c r="BI703" s="8"/>
      <c r="BJ703" s="8"/>
      <c r="BK703" s="8"/>
      <c r="BL703" s="8"/>
      <c r="BM703" s="8"/>
      <c r="BN703" s="8"/>
      <c r="BO703" s="8"/>
      <c r="BP703" s="8"/>
      <c r="BQ703" s="8"/>
      <c r="BR703" s="8"/>
      <c r="BS703" s="8"/>
      <c r="BT703" s="8"/>
    </row>
    <row r="704" ht="15.75" customHeight="1">
      <c r="A704" s="8"/>
      <c r="B704" s="8"/>
      <c r="C704" s="8"/>
      <c r="D704" s="8"/>
      <c r="E704" s="8"/>
      <c r="F704" s="8"/>
      <c r="G704" s="595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595"/>
      <c r="AA704" s="8"/>
      <c r="AB704" s="8"/>
      <c r="AC704" s="8"/>
      <c r="AD704" s="595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  <c r="AU704" s="8"/>
      <c r="AV704" s="8"/>
      <c r="AW704" s="8"/>
      <c r="AX704" s="8"/>
      <c r="AY704" s="8"/>
      <c r="AZ704" s="8"/>
      <c r="BA704" s="8"/>
      <c r="BB704" s="8"/>
      <c r="BC704" s="8"/>
      <c r="BD704" s="8"/>
      <c r="BE704" s="8"/>
      <c r="BF704" s="8"/>
      <c r="BG704" s="8"/>
      <c r="BH704" s="8"/>
      <c r="BI704" s="8"/>
      <c r="BJ704" s="8"/>
      <c r="BK704" s="8"/>
      <c r="BL704" s="8"/>
      <c r="BM704" s="8"/>
      <c r="BN704" s="8"/>
      <c r="BO704" s="8"/>
      <c r="BP704" s="8"/>
      <c r="BQ704" s="8"/>
      <c r="BR704" s="8"/>
      <c r="BS704" s="8"/>
      <c r="BT704" s="8"/>
    </row>
    <row r="705" ht="15.75" customHeight="1">
      <c r="A705" s="8"/>
      <c r="B705" s="8"/>
      <c r="C705" s="8"/>
      <c r="D705" s="8"/>
      <c r="E705" s="8"/>
      <c r="F705" s="8"/>
      <c r="G705" s="595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595"/>
      <c r="AA705" s="8"/>
      <c r="AB705" s="8"/>
      <c r="AC705" s="8"/>
      <c r="AD705" s="595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  <c r="AU705" s="8"/>
      <c r="AV705" s="8"/>
      <c r="AW705" s="8"/>
      <c r="AX705" s="8"/>
      <c r="AY705" s="8"/>
      <c r="AZ705" s="8"/>
      <c r="BA705" s="8"/>
      <c r="BB705" s="8"/>
      <c r="BC705" s="8"/>
      <c r="BD705" s="8"/>
      <c r="BE705" s="8"/>
      <c r="BF705" s="8"/>
      <c r="BG705" s="8"/>
      <c r="BH705" s="8"/>
      <c r="BI705" s="8"/>
      <c r="BJ705" s="8"/>
      <c r="BK705" s="8"/>
      <c r="BL705" s="8"/>
      <c r="BM705" s="8"/>
      <c r="BN705" s="8"/>
      <c r="BO705" s="8"/>
      <c r="BP705" s="8"/>
      <c r="BQ705" s="8"/>
      <c r="BR705" s="8"/>
      <c r="BS705" s="8"/>
      <c r="BT705" s="8"/>
    </row>
    <row r="706" ht="15.75" customHeight="1">
      <c r="A706" s="8"/>
      <c r="B706" s="8"/>
      <c r="C706" s="8"/>
      <c r="D706" s="8"/>
      <c r="E706" s="8"/>
      <c r="F706" s="8"/>
      <c r="G706" s="595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595"/>
      <c r="AA706" s="8"/>
      <c r="AB706" s="8"/>
      <c r="AC706" s="8"/>
      <c r="AD706" s="595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8"/>
      <c r="AX706" s="8"/>
      <c r="AY706" s="8"/>
      <c r="AZ706" s="8"/>
      <c r="BA706" s="8"/>
      <c r="BB706" s="8"/>
      <c r="BC706" s="8"/>
      <c r="BD706" s="8"/>
      <c r="BE706" s="8"/>
      <c r="BF706" s="8"/>
      <c r="BG706" s="8"/>
      <c r="BH706" s="8"/>
      <c r="BI706" s="8"/>
      <c r="BJ706" s="8"/>
      <c r="BK706" s="8"/>
      <c r="BL706" s="8"/>
      <c r="BM706" s="8"/>
      <c r="BN706" s="8"/>
      <c r="BO706" s="8"/>
      <c r="BP706" s="8"/>
      <c r="BQ706" s="8"/>
      <c r="BR706" s="8"/>
      <c r="BS706" s="8"/>
      <c r="BT706" s="8"/>
    </row>
    <row r="707" ht="15.75" customHeight="1">
      <c r="A707" s="8"/>
      <c r="B707" s="8"/>
      <c r="C707" s="8"/>
      <c r="D707" s="8"/>
      <c r="E707" s="8"/>
      <c r="F707" s="8"/>
      <c r="G707" s="595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595"/>
      <c r="AA707" s="8"/>
      <c r="AB707" s="8"/>
      <c r="AC707" s="8"/>
      <c r="AD707" s="595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  <c r="AU707" s="8"/>
      <c r="AV707" s="8"/>
      <c r="AW707" s="8"/>
      <c r="AX707" s="8"/>
      <c r="AY707" s="8"/>
      <c r="AZ707" s="8"/>
      <c r="BA707" s="8"/>
      <c r="BB707" s="8"/>
      <c r="BC707" s="8"/>
      <c r="BD707" s="8"/>
      <c r="BE707" s="8"/>
      <c r="BF707" s="8"/>
      <c r="BG707" s="8"/>
      <c r="BH707" s="8"/>
      <c r="BI707" s="8"/>
      <c r="BJ707" s="8"/>
      <c r="BK707" s="8"/>
      <c r="BL707" s="8"/>
      <c r="BM707" s="8"/>
      <c r="BN707" s="8"/>
      <c r="BO707" s="8"/>
      <c r="BP707" s="8"/>
      <c r="BQ707" s="8"/>
      <c r="BR707" s="8"/>
      <c r="BS707" s="8"/>
      <c r="BT707" s="8"/>
    </row>
    <row r="708" ht="15.75" customHeight="1">
      <c r="A708" s="8"/>
      <c r="B708" s="8"/>
      <c r="C708" s="8"/>
      <c r="D708" s="8"/>
      <c r="E708" s="8"/>
      <c r="F708" s="8"/>
      <c r="G708" s="595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595"/>
      <c r="AA708" s="8"/>
      <c r="AB708" s="8"/>
      <c r="AC708" s="8"/>
      <c r="AD708" s="595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8"/>
      <c r="AU708" s="8"/>
      <c r="AV708" s="8"/>
      <c r="AW708" s="8"/>
      <c r="AX708" s="8"/>
      <c r="AY708" s="8"/>
      <c r="AZ708" s="8"/>
      <c r="BA708" s="8"/>
      <c r="BB708" s="8"/>
      <c r="BC708" s="8"/>
      <c r="BD708" s="8"/>
      <c r="BE708" s="8"/>
      <c r="BF708" s="8"/>
      <c r="BG708" s="8"/>
      <c r="BH708" s="8"/>
      <c r="BI708" s="8"/>
      <c r="BJ708" s="8"/>
      <c r="BK708" s="8"/>
      <c r="BL708" s="8"/>
      <c r="BM708" s="8"/>
      <c r="BN708" s="8"/>
      <c r="BO708" s="8"/>
      <c r="BP708" s="8"/>
      <c r="BQ708" s="8"/>
      <c r="BR708" s="8"/>
      <c r="BS708" s="8"/>
      <c r="BT708" s="8"/>
    </row>
    <row r="709" ht="15.75" customHeight="1">
      <c r="A709" s="8"/>
      <c r="B709" s="8"/>
      <c r="C709" s="8"/>
      <c r="D709" s="8"/>
      <c r="E709" s="8"/>
      <c r="F709" s="8"/>
      <c r="G709" s="595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595"/>
      <c r="AA709" s="8"/>
      <c r="AB709" s="8"/>
      <c r="AC709" s="8"/>
      <c r="AD709" s="595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  <c r="AU709" s="8"/>
      <c r="AV709" s="8"/>
      <c r="AW709" s="8"/>
      <c r="AX709" s="8"/>
      <c r="AY709" s="8"/>
      <c r="AZ709" s="8"/>
      <c r="BA709" s="8"/>
      <c r="BB709" s="8"/>
      <c r="BC709" s="8"/>
      <c r="BD709" s="8"/>
      <c r="BE709" s="8"/>
      <c r="BF709" s="8"/>
      <c r="BG709" s="8"/>
      <c r="BH709" s="8"/>
      <c r="BI709" s="8"/>
      <c r="BJ709" s="8"/>
      <c r="BK709" s="8"/>
      <c r="BL709" s="8"/>
      <c r="BM709" s="8"/>
      <c r="BN709" s="8"/>
      <c r="BO709" s="8"/>
      <c r="BP709" s="8"/>
      <c r="BQ709" s="8"/>
      <c r="BR709" s="8"/>
      <c r="BS709" s="8"/>
      <c r="BT709" s="8"/>
    </row>
    <row r="710" ht="15.75" customHeight="1">
      <c r="A710" s="8"/>
      <c r="B710" s="8"/>
      <c r="C710" s="8"/>
      <c r="D710" s="8"/>
      <c r="E710" s="8"/>
      <c r="F710" s="8"/>
      <c r="G710" s="595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595"/>
      <c r="AA710" s="8"/>
      <c r="AB710" s="8"/>
      <c r="AC710" s="8"/>
      <c r="AD710" s="595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  <c r="AU710" s="8"/>
      <c r="AV710" s="8"/>
      <c r="AW710" s="8"/>
      <c r="AX710" s="8"/>
      <c r="AY710" s="8"/>
      <c r="AZ710" s="8"/>
      <c r="BA710" s="8"/>
      <c r="BB710" s="8"/>
      <c r="BC710" s="8"/>
      <c r="BD710" s="8"/>
      <c r="BE710" s="8"/>
      <c r="BF710" s="8"/>
      <c r="BG710" s="8"/>
      <c r="BH710" s="8"/>
      <c r="BI710" s="8"/>
      <c r="BJ710" s="8"/>
      <c r="BK710" s="8"/>
      <c r="BL710" s="8"/>
      <c r="BM710" s="8"/>
      <c r="BN710" s="8"/>
      <c r="BO710" s="8"/>
      <c r="BP710" s="8"/>
      <c r="BQ710" s="8"/>
      <c r="BR710" s="8"/>
      <c r="BS710" s="8"/>
      <c r="BT710" s="8"/>
    </row>
    <row r="711" ht="15.75" customHeight="1">
      <c r="A711" s="8"/>
      <c r="B711" s="8"/>
      <c r="C711" s="8"/>
      <c r="D711" s="8"/>
      <c r="E711" s="8"/>
      <c r="F711" s="8"/>
      <c r="G711" s="595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595"/>
      <c r="AA711" s="8"/>
      <c r="AB711" s="8"/>
      <c r="AC711" s="8"/>
      <c r="AD711" s="595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8"/>
      <c r="AU711" s="8"/>
      <c r="AV711" s="8"/>
      <c r="AW711" s="8"/>
      <c r="AX711" s="8"/>
      <c r="AY711" s="8"/>
      <c r="AZ711" s="8"/>
      <c r="BA711" s="8"/>
      <c r="BB711" s="8"/>
      <c r="BC711" s="8"/>
      <c r="BD711" s="8"/>
      <c r="BE711" s="8"/>
      <c r="BF711" s="8"/>
      <c r="BG711" s="8"/>
      <c r="BH711" s="8"/>
      <c r="BI711" s="8"/>
      <c r="BJ711" s="8"/>
      <c r="BK711" s="8"/>
      <c r="BL711" s="8"/>
      <c r="BM711" s="8"/>
      <c r="BN711" s="8"/>
      <c r="BO711" s="8"/>
      <c r="BP711" s="8"/>
      <c r="BQ711" s="8"/>
      <c r="BR711" s="8"/>
      <c r="BS711" s="8"/>
      <c r="BT711" s="8"/>
    </row>
    <row r="712" ht="15.75" customHeight="1">
      <c r="A712" s="8"/>
      <c r="B712" s="8"/>
      <c r="C712" s="8"/>
      <c r="D712" s="8"/>
      <c r="E712" s="8"/>
      <c r="F712" s="8"/>
      <c r="G712" s="595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595"/>
      <c r="AA712" s="8"/>
      <c r="AB712" s="8"/>
      <c r="AC712" s="8"/>
      <c r="AD712" s="595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8"/>
      <c r="AY712" s="8"/>
      <c r="AZ712" s="8"/>
      <c r="BA712" s="8"/>
      <c r="BB712" s="8"/>
      <c r="BC712" s="8"/>
      <c r="BD712" s="8"/>
      <c r="BE712" s="8"/>
      <c r="BF712" s="8"/>
      <c r="BG712" s="8"/>
      <c r="BH712" s="8"/>
      <c r="BI712" s="8"/>
      <c r="BJ712" s="8"/>
      <c r="BK712" s="8"/>
      <c r="BL712" s="8"/>
      <c r="BM712" s="8"/>
      <c r="BN712" s="8"/>
      <c r="BO712" s="8"/>
      <c r="BP712" s="8"/>
      <c r="BQ712" s="8"/>
      <c r="BR712" s="8"/>
      <c r="BS712" s="8"/>
      <c r="BT712" s="8"/>
    </row>
    <row r="713" ht="15.75" customHeight="1">
      <c r="A713" s="8"/>
      <c r="B713" s="8"/>
      <c r="C713" s="8"/>
      <c r="D713" s="8"/>
      <c r="E713" s="8"/>
      <c r="F713" s="8"/>
      <c r="G713" s="595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595"/>
      <c r="AA713" s="8"/>
      <c r="AB713" s="8"/>
      <c r="AC713" s="8"/>
      <c r="AD713" s="595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8"/>
      <c r="AW713" s="8"/>
      <c r="AX713" s="8"/>
      <c r="AY713" s="8"/>
      <c r="AZ713" s="8"/>
      <c r="BA713" s="8"/>
      <c r="BB713" s="8"/>
      <c r="BC713" s="8"/>
      <c r="BD713" s="8"/>
      <c r="BE713" s="8"/>
      <c r="BF713" s="8"/>
      <c r="BG713" s="8"/>
      <c r="BH713" s="8"/>
      <c r="BI713" s="8"/>
      <c r="BJ713" s="8"/>
      <c r="BK713" s="8"/>
      <c r="BL713" s="8"/>
      <c r="BM713" s="8"/>
      <c r="BN713" s="8"/>
      <c r="BO713" s="8"/>
      <c r="BP713" s="8"/>
      <c r="BQ713" s="8"/>
      <c r="BR713" s="8"/>
      <c r="BS713" s="8"/>
      <c r="BT713" s="8"/>
    </row>
    <row r="714" ht="15.75" customHeight="1">
      <c r="A714" s="8"/>
      <c r="B714" s="8"/>
      <c r="C714" s="8"/>
      <c r="D714" s="8"/>
      <c r="E714" s="8"/>
      <c r="F714" s="8"/>
      <c r="G714" s="595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595"/>
      <c r="AA714" s="8"/>
      <c r="AB714" s="8"/>
      <c r="AC714" s="8"/>
      <c r="AD714" s="595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  <c r="AU714" s="8"/>
      <c r="AV714" s="8"/>
      <c r="AW714" s="8"/>
      <c r="AX714" s="8"/>
      <c r="AY714" s="8"/>
      <c r="AZ714" s="8"/>
      <c r="BA714" s="8"/>
      <c r="BB714" s="8"/>
      <c r="BC714" s="8"/>
      <c r="BD714" s="8"/>
      <c r="BE714" s="8"/>
      <c r="BF714" s="8"/>
      <c r="BG714" s="8"/>
      <c r="BH714" s="8"/>
      <c r="BI714" s="8"/>
      <c r="BJ714" s="8"/>
      <c r="BK714" s="8"/>
      <c r="BL714" s="8"/>
      <c r="BM714" s="8"/>
      <c r="BN714" s="8"/>
      <c r="BO714" s="8"/>
      <c r="BP714" s="8"/>
      <c r="BQ714" s="8"/>
      <c r="BR714" s="8"/>
      <c r="BS714" s="8"/>
      <c r="BT714" s="8"/>
    </row>
    <row r="715" ht="15.75" customHeight="1">
      <c r="A715" s="8"/>
      <c r="B715" s="8"/>
      <c r="C715" s="8"/>
      <c r="D715" s="8"/>
      <c r="E715" s="8"/>
      <c r="F715" s="8"/>
      <c r="G715" s="595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595"/>
      <c r="AA715" s="8"/>
      <c r="AB715" s="8"/>
      <c r="AC715" s="8"/>
      <c r="AD715" s="595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  <c r="AU715" s="8"/>
      <c r="AV715" s="8"/>
      <c r="AW715" s="8"/>
      <c r="AX715" s="8"/>
      <c r="AY715" s="8"/>
      <c r="AZ715" s="8"/>
      <c r="BA715" s="8"/>
      <c r="BB715" s="8"/>
      <c r="BC715" s="8"/>
      <c r="BD715" s="8"/>
      <c r="BE715" s="8"/>
      <c r="BF715" s="8"/>
      <c r="BG715" s="8"/>
      <c r="BH715" s="8"/>
      <c r="BI715" s="8"/>
      <c r="BJ715" s="8"/>
      <c r="BK715" s="8"/>
      <c r="BL715" s="8"/>
      <c r="BM715" s="8"/>
      <c r="BN715" s="8"/>
      <c r="BO715" s="8"/>
      <c r="BP715" s="8"/>
      <c r="BQ715" s="8"/>
      <c r="BR715" s="8"/>
      <c r="BS715" s="8"/>
      <c r="BT715" s="8"/>
    </row>
    <row r="716" ht="15.75" customHeight="1">
      <c r="A716" s="8"/>
      <c r="B716" s="8"/>
      <c r="C716" s="8"/>
      <c r="D716" s="8"/>
      <c r="E716" s="8"/>
      <c r="F716" s="8"/>
      <c r="G716" s="595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595"/>
      <c r="AA716" s="8"/>
      <c r="AB716" s="8"/>
      <c r="AC716" s="8"/>
      <c r="AD716" s="595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  <c r="AU716" s="8"/>
      <c r="AV716" s="8"/>
      <c r="AW716" s="8"/>
      <c r="AX716" s="8"/>
      <c r="AY716" s="8"/>
      <c r="AZ716" s="8"/>
      <c r="BA716" s="8"/>
      <c r="BB716" s="8"/>
      <c r="BC716" s="8"/>
      <c r="BD716" s="8"/>
      <c r="BE716" s="8"/>
      <c r="BF716" s="8"/>
      <c r="BG716" s="8"/>
      <c r="BH716" s="8"/>
      <c r="BI716" s="8"/>
      <c r="BJ716" s="8"/>
      <c r="BK716" s="8"/>
      <c r="BL716" s="8"/>
      <c r="BM716" s="8"/>
      <c r="BN716" s="8"/>
      <c r="BO716" s="8"/>
      <c r="BP716" s="8"/>
      <c r="BQ716" s="8"/>
      <c r="BR716" s="8"/>
      <c r="BS716" s="8"/>
      <c r="BT716" s="8"/>
    </row>
    <row r="717" ht="15.75" customHeight="1">
      <c r="A717" s="8"/>
      <c r="B717" s="8"/>
      <c r="C717" s="8"/>
      <c r="D717" s="8"/>
      <c r="E717" s="8"/>
      <c r="F717" s="8"/>
      <c r="G717" s="595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595"/>
      <c r="AA717" s="8"/>
      <c r="AB717" s="8"/>
      <c r="AC717" s="8"/>
      <c r="AD717" s="595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8"/>
      <c r="AY717" s="8"/>
      <c r="AZ717" s="8"/>
      <c r="BA717" s="8"/>
      <c r="BB717" s="8"/>
      <c r="BC717" s="8"/>
      <c r="BD717" s="8"/>
      <c r="BE717" s="8"/>
      <c r="BF717" s="8"/>
      <c r="BG717" s="8"/>
      <c r="BH717" s="8"/>
      <c r="BI717" s="8"/>
      <c r="BJ717" s="8"/>
      <c r="BK717" s="8"/>
      <c r="BL717" s="8"/>
      <c r="BM717" s="8"/>
      <c r="BN717" s="8"/>
      <c r="BO717" s="8"/>
      <c r="BP717" s="8"/>
      <c r="BQ717" s="8"/>
      <c r="BR717" s="8"/>
      <c r="BS717" s="8"/>
      <c r="BT717" s="8"/>
    </row>
    <row r="718" ht="15.75" customHeight="1">
      <c r="A718" s="8"/>
      <c r="B718" s="8"/>
      <c r="C718" s="8"/>
      <c r="D718" s="8"/>
      <c r="E718" s="8"/>
      <c r="F718" s="8"/>
      <c r="G718" s="595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595"/>
      <c r="AA718" s="8"/>
      <c r="AB718" s="8"/>
      <c r="AC718" s="8"/>
      <c r="AD718" s="595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8"/>
      <c r="AU718" s="8"/>
      <c r="AV718" s="8"/>
      <c r="AW718" s="8"/>
      <c r="AX718" s="8"/>
      <c r="AY718" s="8"/>
      <c r="AZ718" s="8"/>
      <c r="BA718" s="8"/>
      <c r="BB718" s="8"/>
      <c r="BC718" s="8"/>
      <c r="BD718" s="8"/>
      <c r="BE718" s="8"/>
      <c r="BF718" s="8"/>
      <c r="BG718" s="8"/>
      <c r="BH718" s="8"/>
      <c r="BI718" s="8"/>
      <c r="BJ718" s="8"/>
      <c r="BK718" s="8"/>
      <c r="BL718" s="8"/>
      <c r="BM718" s="8"/>
      <c r="BN718" s="8"/>
      <c r="BO718" s="8"/>
      <c r="BP718" s="8"/>
      <c r="BQ718" s="8"/>
      <c r="BR718" s="8"/>
      <c r="BS718" s="8"/>
      <c r="BT718" s="8"/>
    </row>
    <row r="719" ht="15.75" customHeight="1">
      <c r="A719" s="8"/>
      <c r="B719" s="8"/>
      <c r="C719" s="8"/>
      <c r="D719" s="8"/>
      <c r="E719" s="8"/>
      <c r="F719" s="8"/>
      <c r="G719" s="595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595"/>
      <c r="AA719" s="8"/>
      <c r="AB719" s="8"/>
      <c r="AC719" s="8"/>
      <c r="AD719" s="595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  <c r="AU719" s="8"/>
      <c r="AV719" s="8"/>
      <c r="AW719" s="8"/>
      <c r="AX719" s="8"/>
      <c r="AY719" s="8"/>
      <c r="AZ719" s="8"/>
      <c r="BA719" s="8"/>
      <c r="BB719" s="8"/>
      <c r="BC719" s="8"/>
      <c r="BD719" s="8"/>
      <c r="BE719" s="8"/>
      <c r="BF719" s="8"/>
      <c r="BG719" s="8"/>
      <c r="BH719" s="8"/>
      <c r="BI719" s="8"/>
      <c r="BJ719" s="8"/>
      <c r="BK719" s="8"/>
      <c r="BL719" s="8"/>
      <c r="BM719" s="8"/>
      <c r="BN719" s="8"/>
      <c r="BO719" s="8"/>
      <c r="BP719" s="8"/>
      <c r="BQ719" s="8"/>
      <c r="BR719" s="8"/>
      <c r="BS719" s="8"/>
      <c r="BT719" s="8"/>
    </row>
    <row r="720" ht="15.75" customHeight="1">
      <c r="A720" s="8"/>
      <c r="B720" s="8"/>
      <c r="C720" s="8"/>
      <c r="D720" s="8"/>
      <c r="E720" s="8"/>
      <c r="F720" s="8"/>
      <c r="G720" s="595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595"/>
      <c r="AA720" s="8"/>
      <c r="AB720" s="8"/>
      <c r="AC720" s="8"/>
      <c r="AD720" s="595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  <c r="AU720" s="8"/>
      <c r="AV720" s="8"/>
      <c r="AW720" s="8"/>
      <c r="AX720" s="8"/>
      <c r="AY720" s="8"/>
      <c r="AZ720" s="8"/>
      <c r="BA720" s="8"/>
      <c r="BB720" s="8"/>
      <c r="BC720" s="8"/>
      <c r="BD720" s="8"/>
      <c r="BE720" s="8"/>
      <c r="BF720" s="8"/>
      <c r="BG720" s="8"/>
      <c r="BH720" s="8"/>
      <c r="BI720" s="8"/>
      <c r="BJ720" s="8"/>
      <c r="BK720" s="8"/>
      <c r="BL720" s="8"/>
      <c r="BM720" s="8"/>
      <c r="BN720" s="8"/>
      <c r="BO720" s="8"/>
      <c r="BP720" s="8"/>
      <c r="BQ720" s="8"/>
      <c r="BR720" s="8"/>
      <c r="BS720" s="8"/>
      <c r="BT720" s="8"/>
    </row>
    <row r="721" ht="15.75" customHeight="1">
      <c r="A721" s="8"/>
      <c r="B721" s="8"/>
      <c r="C721" s="8"/>
      <c r="D721" s="8"/>
      <c r="E721" s="8"/>
      <c r="F721" s="8"/>
      <c r="G721" s="595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595"/>
      <c r="AA721" s="8"/>
      <c r="AB721" s="8"/>
      <c r="AC721" s="8"/>
      <c r="AD721" s="595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8"/>
      <c r="AU721" s="8"/>
      <c r="AV721" s="8"/>
      <c r="AW721" s="8"/>
      <c r="AX721" s="8"/>
      <c r="AY721" s="8"/>
      <c r="AZ721" s="8"/>
      <c r="BA721" s="8"/>
      <c r="BB721" s="8"/>
      <c r="BC721" s="8"/>
      <c r="BD721" s="8"/>
      <c r="BE721" s="8"/>
      <c r="BF721" s="8"/>
      <c r="BG721" s="8"/>
      <c r="BH721" s="8"/>
      <c r="BI721" s="8"/>
      <c r="BJ721" s="8"/>
      <c r="BK721" s="8"/>
      <c r="BL721" s="8"/>
      <c r="BM721" s="8"/>
      <c r="BN721" s="8"/>
      <c r="BO721" s="8"/>
      <c r="BP721" s="8"/>
      <c r="BQ721" s="8"/>
      <c r="BR721" s="8"/>
      <c r="BS721" s="8"/>
      <c r="BT721" s="8"/>
    </row>
    <row r="722" ht="15.75" customHeight="1">
      <c r="A722" s="8"/>
      <c r="B722" s="8"/>
      <c r="C722" s="8"/>
      <c r="D722" s="8"/>
      <c r="E722" s="8"/>
      <c r="F722" s="8"/>
      <c r="G722" s="595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595"/>
      <c r="AA722" s="8"/>
      <c r="AB722" s="8"/>
      <c r="AC722" s="8"/>
      <c r="AD722" s="595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  <c r="AS722" s="8"/>
      <c r="AT722" s="8"/>
      <c r="AU722" s="8"/>
      <c r="AV722" s="8"/>
      <c r="AW722" s="8"/>
      <c r="AX722" s="8"/>
      <c r="AY722" s="8"/>
      <c r="AZ722" s="8"/>
      <c r="BA722" s="8"/>
      <c r="BB722" s="8"/>
      <c r="BC722" s="8"/>
      <c r="BD722" s="8"/>
      <c r="BE722" s="8"/>
      <c r="BF722" s="8"/>
      <c r="BG722" s="8"/>
      <c r="BH722" s="8"/>
      <c r="BI722" s="8"/>
      <c r="BJ722" s="8"/>
      <c r="BK722" s="8"/>
      <c r="BL722" s="8"/>
      <c r="BM722" s="8"/>
      <c r="BN722" s="8"/>
      <c r="BO722" s="8"/>
      <c r="BP722" s="8"/>
      <c r="BQ722" s="8"/>
      <c r="BR722" s="8"/>
      <c r="BS722" s="8"/>
      <c r="BT722" s="8"/>
    </row>
    <row r="723" ht="15.75" customHeight="1">
      <c r="A723" s="8"/>
      <c r="B723" s="8"/>
      <c r="C723" s="8"/>
      <c r="D723" s="8"/>
      <c r="E723" s="8"/>
      <c r="F723" s="8"/>
      <c r="G723" s="595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595"/>
      <c r="AA723" s="8"/>
      <c r="AB723" s="8"/>
      <c r="AC723" s="8"/>
      <c r="AD723" s="595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  <c r="AS723" s="8"/>
      <c r="AT723" s="8"/>
      <c r="AU723" s="8"/>
      <c r="AV723" s="8"/>
      <c r="AW723" s="8"/>
      <c r="AX723" s="8"/>
      <c r="AY723" s="8"/>
      <c r="AZ723" s="8"/>
      <c r="BA723" s="8"/>
      <c r="BB723" s="8"/>
      <c r="BC723" s="8"/>
      <c r="BD723" s="8"/>
      <c r="BE723" s="8"/>
      <c r="BF723" s="8"/>
      <c r="BG723" s="8"/>
      <c r="BH723" s="8"/>
      <c r="BI723" s="8"/>
      <c r="BJ723" s="8"/>
      <c r="BK723" s="8"/>
      <c r="BL723" s="8"/>
      <c r="BM723" s="8"/>
      <c r="BN723" s="8"/>
      <c r="BO723" s="8"/>
      <c r="BP723" s="8"/>
      <c r="BQ723" s="8"/>
      <c r="BR723" s="8"/>
      <c r="BS723" s="8"/>
      <c r="BT723" s="8"/>
    </row>
    <row r="724" ht="15.75" customHeight="1">
      <c r="A724" s="8"/>
      <c r="B724" s="8"/>
      <c r="C724" s="8"/>
      <c r="D724" s="8"/>
      <c r="E724" s="8"/>
      <c r="F724" s="8"/>
      <c r="G724" s="595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595"/>
      <c r="AA724" s="8"/>
      <c r="AB724" s="8"/>
      <c r="AC724" s="8"/>
      <c r="AD724" s="595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/>
      <c r="AU724" s="8"/>
      <c r="AV724" s="8"/>
      <c r="AW724" s="8"/>
      <c r="AX724" s="8"/>
      <c r="AY724" s="8"/>
      <c r="AZ724" s="8"/>
      <c r="BA724" s="8"/>
      <c r="BB724" s="8"/>
      <c r="BC724" s="8"/>
      <c r="BD724" s="8"/>
      <c r="BE724" s="8"/>
      <c r="BF724" s="8"/>
      <c r="BG724" s="8"/>
      <c r="BH724" s="8"/>
      <c r="BI724" s="8"/>
      <c r="BJ724" s="8"/>
      <c r="BK724" s="8"/>
      <c r="BL724" s="8"/>
      <c r="BM724" s="8"/>
      <c r="BN724" s="8"/>
      <c r="BO724" s="8"/>
      <c r="BP724" s="8"/>
      <c r="BQ724" s="8"/>
      <c r="BR724" s="8"/>
      <c r="BS724" s="8"/>
      <c r="BT724" s="8"/>
    </row>
    <row r="725" ht="15.75" customHeight="1">
      <c r="A725" s="8"/>
      <c r="B725" s="8"/>
      <c r="C725" s="8"/>
      <c r="D725" s="8"/>
      <c r="E725" s="8"/>
      <c r="F725" s="8"/>
      <c r="G725" s="595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595"/>
      <c r="AA725" s="8"/>
      <c r="AB725" s="8"/>
      <c r="AC725" s="8"/>
      <c r="AD725" s="595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  <c r="AR725" s="8"/>
      <c r="AS725" s="8"/>
      <c r="AT725" s="8"/>
      <c r="AU725" s="8"/>
      <c r="AV725" s="8"/>
      <c r="AW725" s="8"/>
      <c r="AX725" s="8"/>
      <c r="AY725" s="8"/>
      <c r="AZ725" s="8"/>
      <c r="BA725" s="8"/>
      <c r="BB725" s="8"/>
      <c r="BC725" s="8"/>
      <c r="BD725" s="8"/>
      <c r="BE725" s="8"/>
      <c r="BF725" s="8"/>
      <c r="BG725" s="8"/>
      <c r="BH725" s="8"/>
      <c r="BI725" s="8"/>
      <c r="BJ725" s="8"/>
      <c r="BK725" s="8"/>
      <c r="BL725" s="8"/>
      <c r="BM725" s="8"/>
      <c r="BN725" s="8"/>
      <c r="BO725" s="8"/>
      <c r="BP725" s="8"/>
      <c r="BQ725" s="8"/>
      <c r="BR725" s="8"/>
      <c r="BS725" s="8"/>
      <c r="BT725" s="8"/>
    </row>
    <row r="726" ht="15.75" customHeight="1">
      <c r="A726" s="8"/>
      <c r="B726" s="8"/>
      <c r="C726" s="8"/>
      <c r="D726" s="8"/>
      <c r="E726" s="8"/>
      <c r="F726" s="8"/>
      <c r="G726" s="595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595"/>
      <c r="AA726" s="8"/>
      <c r="AB726" s="8"/>
      <c r="AC726" s="8"/>
      <c r="AD726" s="595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  <c r="AS726" s="8"/>
      <c r="AT726" s="8"/>
      <c r="AU726" s="8"/>
      <c r="AV726" s="8"/>
      <c r="AW726" s="8"/>
      <c r="AX726" s="8"/>
      <c r="AY726" s="8"/>
      <c r="AZ726" s="8"/>
      <c r="BA726" s="8"/>
      <c r="BB726" s="8"/>
      <c r="BC726" s="8"/>
      <c r="BD726" s="8"/>
      <c r="BE726" s="8"/>
      <c r="BF726" s="8"/>
      <c r="BG726" s="8"/>
      <c r="BH726" s="8"/>
      <c r="BI726" s="8"/>
      <c r="BJ726" s="8"/>
      <c r="BK726" s="8"/>
      <c r="BL726" s="8"/>
      <c r="BM726" s="8"/>
      <c r="BN726" s="8"/>
      <c r="BO726" s="8"/>
      <c r="BP726" s="8"/>
      <c r="BQ726" s="8"/>
      <c r="BR726" s="8"/>
      <c r="BS726" s="8"/>
      <c r="BT726" s="8"/>
    </row>
    <row r="727" ht="15.75" customHeight="1">
      <c r="A727" s="8"/>
      <c r="B727" s="8"/>
      <c r="C727" s="8"/>
      <c r="D727" s="8"/>
      <c r="E727" s="8"/>
      <c r="F727" s="8"/>
      <c r="G727" s="595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595"/>
      <c r="AA727" s="8"/>
      <c r="AB727" s="8"/>
      <c r="AC727" s="8"/>
      <c r="AD727" s="595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  <c r="AU727" s="8"/>
      <c r="AV727" s="8"/>
      <c r="AW727" s="8"/>
      <c r="AX727" s="8"/>
      <c r="AY727" s="8"/>
      <c r="AZ727" s="8"/>
      <c r="BA727" s="8"/>
      <c r="BB727" s="8"/>
      <c r="BC727" s="8"/>
      <c r="BD727" s="8"/>
      <c r="BE727" s="8"/>
      <c r="BF727" s="8"/>
      <c r="BG727" s="8"/>
      <c r="BH727" s="8"/>
      <c r="BI727" s="8"/>
      <c r="BJ727" s="8"/>
      <c r="BK727" s="8"/>
      <c r="BL727" s="8"/>
      <c r="BM727" s="8"/>
      <c r="BN727" s="8"/>
      <c r="BO727" s="8"/>
      <c r="BP727" s="8"/>
      <c r="BQ727" s="8"/>
      <c r="BR727" s="8"/>
      <c r="BS727" s="8"/>
      <c r="BT727" s="8"/>
    </row>
    <row r="728" ht="15.75" customHeight="1">
      <c r="A728" s="8"/>
      <c r="B728" s="8"/>
      <c r="C728" s="8"/>
      <c r="D728" s="8"/>
      <c r="E728" s="8"/>
      <c r="F728" s="8"/>
      <c r="G728" s="595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595"/>
      <c r="AA728" s="8"/>
      <c r="AB728" s="8"/>
      <c r="AC728" s="8"/>
      <c r="AD728" s="595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  <c r="AU728" s="8"/>
      <c r="AV728" s="8"/>
      <c r="AW728" s="8"/>
      <c r="AX728" s="8"/>
      <c r="AY728" s="8"/>
      <c r="AZ728" s="8"/>
      <c r="BA728" s="8"/>
      <c r="BB728" s="8"/>
      <c r="BC728" s="8"/>
      <c r="BD728" s="8"/>
      <c r="BE728" s="8"/>
      <c r="BF728" s="8"/>
      <c r="BG728" s="8"/>
      <c r="BH728" s="8"/>
      <c r="BI728" s="8"/>
      <c r="BJ728" s="8"/>
      <c r="BK728" s="8"/>
      <c r="BL728" s="8"/>
      <c r="BM728" s="8"/>
      <c r="BN728" s="8"/>
      <c r="BO728" s="8"/>
      <c r="BP728" s="8"/>
      <c r="BQ728" s="8"/>
      <c r="BR728" s="8"/>
      <c r="BS728" s="8"/>
      <c r="BT728" s="8"/>
    </row>
    <row r="729" ht="15.75" customHeight="1">
      <c r="A729" s="8"/>
      <c r="B729" s="8"/>
      <c r="C729" s="8"/>
      <c r="D729" s="8"/>
      <c r="E729" s="8"/>
      <c r="F729" s="8"/>
      <c r="G729" s="595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595"/>
      <c r="AA729" s="8"/>
      <c r="AB729" s="8"/>
      <c r="AC729" s="8"/>
      <c r="AD729" s="595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  <c r="AS729" s="8"/>
      <c r="AT729" s="8"/>
      <c r="AU729" s="8"/>
      <c r="AV729" s="8"/>
      <c r="AW729" s="8"/>
      <c r="AX729" s="8"/>
      <c r="AY729" s="8"/>
      <c r="AZ729" s="8"/>
      <c r="BA729" s="8"/>
      <c r="BB729" s="8"/>
      <c r="BC729" s="8"/>
      <c r="BD729" s="8"/>
      <c r="BE729" s="8"/>
      <c r="BF729" s="8"/>
      <c r="BG729" s="8"/>
      <c r="BH729" s="8"/>
      <c r="BI729" s="8"/>
      <c r="BJ729" s="8"/>
      <c r="BK729" s="8"/>
      <c r="BL729" s="8"/>
      <c r="BM729" s="8"/>
      <c r="BN729" s="8"/>
      <c r="BO729" s="8"/>
      <c r="BP729" s="8"/>
      <c r="BQ729" s="8"/>
      <c r="BR729" s="8"/>
      <c r="BS729" s="8"/>
      <c r="BT729" s="8"/>
    </row>
    <row r="730" ht="15.75" customHeight="1">
      <c r="A730" s="8"/>
      <c r="B730" s="8"/>
      <c r="C730" s="8"/>
      <c r="D730" s="8"/>
      <c r="E730" s="8"/>
      <c r="F730" s="8"/>
      <c r="G730" s="595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595"/>
      <c r="AA730" s="8"/>
      <c r="AB730" s="8"/>
      <c r="AC730" s="8"/>
      <c r="AD730" s="595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  <c r="AR730" s="8"/>
      <c r="AS730" s="8"/>
      <c r="AT730" s="8"/>
      <c r="AU730" s="8"/>
      <c r="AV730" s="8"/>
      <c r="AW730" s="8"/>
      <c r="AX730" s="8"/>
      <c r="AY730" s="8"/>
      <c r="AZ730" s="8"/>
      <c r="BA730" s="8"/>
      <c r="BB730" s="8"/>
      <c r="BC730" s="8"/>
      <c r="BD730" s="8"/>
      <c r="BE730" s="8"/>
      <c r="BF730" s="8"/>
      <c r="BG730" s="8"/>
      <c r="BH730" s="8"/>
      <c r="BI730" s="8"/>
      <c r="BJ730" s="8"/>
      <c r="BK730" s="8"/>
      <c r="BL730" s="8"/>
      <c r="BM730" s="8"/>
      <c r="BN730" s="8"/>
      <c r="BO730" s="8"/>
      <c r="BP730" s="8"/>
      <c r="BQ730" s="8"/>
      <c r="BR730" s="8"/>
      <c r="BS730" s="8"/>
      <c r="BT730" s="8"/>
    </row>
    <row r="731" ht="15.75" customHeight="1">
      <c r="A731" s="8"/>
      <c r="B731" s="8"/>
      <c r="C731" s="8"/>
      <c r="D731" s="8"/>
      <c r="E731" s="8"/>
      <c r="F731" s="8"/>
      <c r="G731" s="595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595"/>
      <c r="AA731" s="8"/>
      <c r="AB731" s="8"/>
      <c r="AC731" s="8"/>
      <c r="AD731" s="595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  <c r="AS731" s="8"/>
      <c r="AT731" s="8"/>
      <c r="AU731" s="8"/>
      <c r="AV731" s="8"/>
      <c r="AW731" s="8"/>
      <c r="AX731" s="8"/>
      <c r="AY731" s="8"/>
      <c r="AZ731" s="8"/>
      <c r="BA731" s="8"/>
      <c r="BB731" s="8"/>
      <c r="BC731" s="8"/>
      <c r="BD731" s="8"/>
      <c r="BE731" s="8"/>
      <c r="BF731" s="8"/>
      <c r="BG731" s="8"/>
      <c r="BH731" s="8"/>
      <c r="BI731" s="8"/>
      <c r="BJ731" s="8"/>
      <c r="BK731" s="8"/>
      <c r="BL731" s="8"/>
      <c r="BM731" s="8"/>
      <c r="BN731" s="8"/>
      <c r="BO731" s="8"/>
      <c r="BP731" s="8"/>
      <c r="BQ731" s="8"/>
      <c r="BR731" s="8"/>
      <c r="BS731" s="8"/>
      <c r="BT731" s="8"/>
    </row>
    <row r="732" ht="15.75" customHeight="1">
      <c r="A732" s="8"/>
      <c r="B732" s="8"/>
      <c r="C732" s="8"/>
      <c r="D732" s="8"/>
      <c r="E732" s="8"/>
      <c r="F732" s="8"/>
      <c r="G732" s="595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595"/>
      <c r="AA732" s="8"/>
      <c r="AB732" s="8"/>
      <c r="AC732" s="8"/>
      <c r="AD732" s="595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  <c r="AR732" s="8"/>
      <c r="AS732" s="8"/>
      <c r="AT732" s="8"/>
      <c r="AU732" s="8"/>
      <c r="AV732" s="8"/>
      <c r="AW732" s="8"/>
      <c r="AX732" s="8"/>
      <c r="AY732" s="8"/>
      <c r="AZ732" s="8"/>
      <c r="BA732" s="8"/>
      <c r="BB732" s="8"/>
      <c r="BC732" s="8"/>
      <c r="BD732" s="8"/>
      <c r="BE732" s="8"/>
      <c r="BF732" s="8"/>
      <c r="BG732" s="8"/>
      <c r="BH732" s="8"/>
      <c r="BI732" s="8"/>
      <c r="BJ732" s="8"/>
      <c r="BK732" s="8"/>
      <c r="BL732" s="8"/>
      <c r="BM732" s="8"/>
      <c r="BN732" s="8"/>
      <c r="BO732" s="8"/>
      <c r="BP732" s="8"/>
      <c r="BQ732" s="8"/>
      <c r="BR732" s="8"/>
      <c r="BS732" s="8"/>
      <c r="BT732" s="8"/>
    </row>
    <row r="733" ht="15.75" customHeight="1">
      <c r="A733" s="8"/>
      <c r="B733" s="8"/>
      <c r="C733" s="8"/>
      <c r="D733" s="8"/>
      <c r="E733" s="8"/>
      <c r="F733" s="8"/>
      <c r="G733" s="595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595"/>
      <c r="AA733" s="8"/>
      <c r="AB733" s="8"/>
      <c r="AC733" s="8"/>
      <c r="AD733" s="595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  <c r="AR733" s="8"/>
      <c r="AS733" s="8"/>
      <c r="AT733" s="8"/>
      <c r="AU733" s="8"/>
      <c r="AV733" s="8"/>
      <c r="AW733" s="8"/>
      <c r="AX733" s="8"/>
      <c r="AY733" s="8"/>
      <c r="AZ733" s="8"/>
      <c r="BA733" s="8"/>
      <c r="BB733" s="8"/>
      <c r="BC733" s="8"/>
      <c r="BD733" s="8"/>
      <c r="BE733" s="8"/>
      <c r="BF733" s="8"/>
      <c r="BG733" s="8"/>
      <c r="BH733" s="8"/>
      <c r="BI733" s="8"/>
      <c r="BJ733" s="8"/>
      <c r="BK733" s="8"/>
      <c r="BL733" s="8"/>
      <c r="BM733" s="8"/>
      <c r="BN733" s="8"/>
      <c r="BO733" s="8"/>
      <c r="BP733" s="8"/>
      <c r="BQ733" s="8"/>
      <c r="BR733" s="8"/>
      <c r="BS733" s="8"/>
      <c r="BT733" s="8"/>
    </row>
    <row r="734" ht="15.75" customHeight="1">
      <c r="A734" s="8"/>
      <c r="B734" s="8"/>
      <c r="C734" s="8"/>
      <c r="D734" s="8"/>
      <c r="E734" s="8"/>
      <c r="F734" s="8"/>
      <c r="G734" s="595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595"/>
      <c r="AA734" s="8"/>
      <c r="AB734" s="8"/>
      <c r="AC734" s="8"/>
      <c r="AD734" s="595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  <c r="AS734" s="8"/>
      <c r="AT734" s="8"/>
      <c r="AU734" s="8"/>
      <c r="AV734" s="8"/>
      <c r="AW734" s="8"/>
      <c r="AX734" s="8"/>
      <c r="AY734" s="8"/>
      <c r="AZ734" s="8"/>
      <c r="BA734" s="8"/>
      <c r="BB734" s="8"/>
      <c r="BC734" s="8"/>
      <c r="BD734" s="8"/>
      <c r="BE734" s="8"/>
      <c r="BF734" s="8"/>
      <c r="BG734" s="8"/>
      <c r="BH734" s="8"/>
      <c r="BI734" s="8"/>
      <c r="BJ734" s="8"/>
      <c r="BK734" s="8"/>
      <c r="BL734" s="8"/>
      <c r="BM734" s="8"/>
      <c r="BN734" s="8"/>
      <c r="BO734" s="8"/>
      <c r="BP734" s="8"/>
      <c r="BQ734" s="8"/>
      <c r="BR734" s="8"/>
      <c r="BS734" s="8"/>
      <c r="BT734" s="8"/>
    </row>
    <row r="735" ht="15.75" customHeight="1">
      <c r="A735" s="8"/>
      <c r="B735" s="8"/>
      <c r="C735" s="8"/>
      <c r="D735" s="8"/>
      <c r="E735" s="8"/>
      <c r="F735" s="8"/>
      <c r="G735" s="595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595"/>
      <c r="AA735" s="8"/>
      <c r="AB735" s="8"/>
      <c r="AC735" s="8"/>
      <c r="AD735" s="595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  <c r="AU735" s="8"/>
      <c r="AV735" s="8"/>
      <c r="AW735" s="8"/>
      <c r="AX735" s="8"/>
      <c r="AY735" s="8"/>
      <c r="AZ735" s="8"/>
      <c r="BA735" s="8"/>
      <c r="BB735" s="8"/>
      <c r="BC735" s="8"/>
      <c r="BD735" s="8"/>
      <c r="BE735" s="8"/>
      <c r="BF735" s="8"/>
      <c r="BG735" s="8"/>
      <c r="BH735" s="8"/>
      <c r="BI735" s="8"/>
      <c r="BJ735" s="8"/>
      <c r="BK735" s="8"/>
      <c r="BL735" s="8"/>
      <c r="BM735" s="8"/>
      <c r="BN735" s="8"/>
      <c r="BO735" s="8"/>
      <c r="BP735" s="8"/>
      <c r="BQ735" s="8"/>
      <c r="BR735" s="8"/>
      <c r="BS735" s="8"/>
      <c r="BT735" s="8"/>
    </row>
    <row r="736" ht="15.75" customHeight="1">
      <c r="A736" s="8"/>
      <c r="B736" s="8"/>
      <c r="C736" s="8"/>
      <c r="D736" s="8"/>
      <c r="E736" s="8"/>
      <c r="F736" s="8"/>
      <c r="G736" s="595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595"/>
      <c r="AA736" s="8"/>
      <c r="AB736" s="8"/>
      <c r="AC736" s="8"/>
      <c r="AD736" s="595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  <c r="AS736" s="8"/>
      <c r="AT736" s="8"/>
      <c r="AU736" s="8"/>
      <c r="AV736" s="8"/>
      <c r="AW736" s="8"/>
      <c r="AX736" s="8"/>
      <c r="AY736" s="8"/>
      <c r="AZ736" s="8"/>
      <c r="BA736" s="8"/>
      <c r="BB736" s="8"/>
      <c r="BC736" s="8"/>
      <c r="BD736" s="8"/>
      <c r="BE736" s="8"/>
      <c r="BF736" s="8"/>
      <c r="BG736" s="8"/>
      <c r="BH736" s="8"/>
      <c r="BI736" s="8"/>
      <c r="BJ736" s="8"/>
      <c r="BK736" s="8"/>
      <c r="BL736" s="8"/>
      <c r="BM736" s="8"/>
      <c r="BN736" s="8"/>
      <c r="BO736" s="8"/>
      <c r="BP736" s="8"/>
      <c r="BQ736" s="8"/>
      <c r="BR736" s="8"/>
      <c r="BS736" s="8"/>
      <c r="BT736" s="8"/>
    </row>
    <row r="737" ht="15.75" customHeight="1">
      <c r="A737" s="8"/>
      <c r="B737" s="8"/>
      <c r="C737" s="8"/>
      <c r="D737" s="8"/>
      <c r="E737" s="8"/>
      <c r="F737" s="8"/>
      <c r="G737" s="595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595"/>
      <c r="AA737" s="8"/>
      <c r="AB737" s="8"/>
      <c r="AC737" s="8"/>
      <c r="AD737" s="595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  <c r="AS737" s="8"/>
      <c r="AT737" s="8"/>
      <c r="AU737" s="8"/>
      <c r="AV737" s="8"/>
      <c r="AW737" s="8"/>
      <c r="AX737" s="8"/>
      <c r="AY737" s="8"/>
      <c r="AZ737" s="8"/>
      <c r="BA737" s="8"/>
      <c r="BB737" s="8"/>
      <c r="BC737" s="8"/>
      <c r="BD737" s="8"/>
      <c r="BE737" s="8"/>
      <c r="BF737" s="8"/>
      <c r="BG737" s="8"/>
      <c r="BH737" s="8"/>
      <c r="BI737" s="8"/>
      <c r="BJ737" s="8"/>
      <c r="BK737" s="8"/>
      <c r="BL737" s="8"/>
      <c r="BM737" s="8"/>
      <c r="BN737" s="8"/>
      <c r="BO737" s="8"/>
      <c r="BP737" s="8"/>
      <c r="BQ737" s="8"/>
      <c r="BR737" s="8"/>
      <c r="BS737" s="8"/>
      <c r="BT737" s="8"/>
    </row>
    <row r="738" ht="15.75" customHeight="1">
      <c r="A738" s="8"/>
      <c r="B738" s="8"/>
      <c r="C738" s="8"/>
      <c r="D738" s="8"/>
      <c r="E738" s="8"/>
      <c r="F738" s="8"/>
      <c r="G738" s="595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595"/>
      <c r="AA738" s="8"/>
      <c r="AB738" s="8"/>
      <c r="AC738" s="8"/>
      <c r="AD738" s="595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  <c r="AR738" s="8"/>
      <c r="AS738" s="8"/>
      <c r="AT738" s="8"/>
      <c r="AU738" s="8"/>
      <c r="AV738" s="8"/>
      <c r="AW738" s="8"/>
      <c r="AX738" s="8"/>
      <c r="AY738" s="8"/>
      <c r="AZ738" s="8"/>
      <c r="BA738" s="8"/>
      <c r="BB738" s="8"/>
      <c r="BC738" s="8"/>
      <c r="BD738" s="8"/>
      <c r="BE738" s="8"/>
      <c r="BF738" s="8"/>
      <c r="BG738" s="8"/>
      <c r="BH738" s="8"/>
      <c r="BI738" s="8"/>
      <c r="BJ738" s="8"/>
      <c r="BK738" s="8"/>
      <c r="BL738" s="8"/>
      <c r="BM738" s="8"/>
      <c r="BN738" s="8"/>
      <c r="BO738" s="8"/>
      <c r="BP738" s="8"/>
      <c r="BQ738" s="8"/>
      <c r="BR738" s="8"/>
      <c r="BS738" s="8"/>
      <c r="BT738" s="8"/>
    </row>
    <row r="739" ht="15.75" customHeight="1">
      <c r="A739" s="8"/>
      <c r="B739" s="8"/>
      <c r="C739" s="8"/>
      <c r="D739" s="8"/>
      <c r="E739" s="8"/>
      <c r="F739" s="8"/>
      <c r="G739" s="595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595"/>
      <c r="AA739" s="8"/>
      <c r="AB739" s="8"/>
      <c r="AC739" s="8"/>
      <c r="AD739" s="595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  <c r="AR739" s="8"/>
      <c r="AS739" s="8"/>
      <c r="AT739" s="8"/>
      <c r="AU739" s="8"/>
      <c r="AV739" s="8"/>
      <c r="AW739" s="8"/>
      <c r="AX739" s="8"/>
      <c r="AY739" s="8"/>
      <c r="AZ739" s="8"/>
      <c r="BA739" s="8"/>
      <c r="BB739" s="8"/>
      <c r="BC739" s="8"/>
      <c r="BD739" s="8"/>
      <c r="BE739" s="8"/>
      <c r="BF739" s="8"/>
      <c r="BG739" s="8"/>
      <c r="BH739" s="8"/>
      <c r="BI739" s="8"/>
      <c r="BJ739" s="8"/>
      <c r="BK739" s="8"/>
      <c r="BL739" s="8"/>
      <c r="BM739" s="8"/>
      <c r="BN739" s="8"/>
      <c r="BO739" s="8"/>
      <c r="BP739" s="8"/>
      <c r="BQ739" s="8"/>
      <c r="BR739" s="8"/>
      <c r="BS739" s="8"/>
      <c r="BT739" s="8"/>
    </row>
    <row r="740" ht="15.75" customHeight="1">
      <c r="A740" s="8"/>
      <c r="B740" s="8"/>
      <c r="C740" s="8"/>
      <c r="D740" s="8"/>
      <c r="E740" s="8"/>
      <c r="F740" s="8"/>
      <c r="G740" s="595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595"/>
      <c r="AA740" s="8"/>
      <c r="AB740" s="8"/>
      <c r="AC740" s="8"/>
      <c r="AD740" s="595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  <c r="AS740" s="8"/>
      <c r="AT740" s="8"/>
      <c r="AU740" s="8"/>
      <c r="AV740" s="8"/>
      <c r="AW740" s="8"/>
      <c r="AX740" s="8"/>
      <c r="AY740" s="8"/>
      <c r="AZ740" s="8"/>
      <c r="BA740" s="8"/>
      <c r="BB740" s="8"/>
      <c r="BC740" s="8"/>
      <c r="BD740" s="8"/>
      <c r="BE740" s="8"/>
      <c r="BF740" s="8"/>
      <c r="BG740" s="8"/>
      <c r="BH740" s="8"/>
      <c r="BI740" s="8"/>
      <c r="BJ740" s="8"/>
      <c r="BK740" s="8"/>
      <c r="BL740" s="8"/>
      <c r="BM740" s="8"/>
      <c r="BN740" s="8"/>
      <c r="BO740" s="8"/>
      <c r="BP740" s="8"/>
      <c r="BQ740" s="8"/>
      <c r="BR740" s="8"/>
      <c r="BS740" s="8"/>
      <c r="BT740" s="8"/>
    </row>
    <row r="741" ht="15.75" customHeight="1">
      <c r="A741" s="8"/>
      <c r="B741" s="8"/>
      <c r="C741" s="8"/>
      <c r="D741" s="8"/>
      <c r="E741" s="8"/>
      <c r="F741" s="8"/>
      <c r="G741" s="595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595"/>
      <c r="AA741" s="8"/>
      <c r="AB741" s="8"/>
      <c r="AC741" s="8"/>
      <c r="AD741" s="595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/>
      <c r="AU741" s="8"/>
      <c r="AV741" s="8"/>
      <c r="AW741" s="8"/>
      <c r="AX741" s="8"/>
      <c r="AY741" s="8"/>
      <c r="AZ741" s="8"/>
      <c r="BA741" s="8"/>
      <c r="BB741" s="8"/>
      <c r="BC741" s="8"/>
      <c r="BD741" s="8"/>
      <c r="BE741" s="8"/>
      <c r="BF741" s="8"/>
      <c r="BG741" s="8"/>
      <c r="BH741" s="8"/>
      <c r="BI741" s="8"/>
      <c r="BJ741" s="8"/>
      <c r="BK741" s="8"/>
      <c r="BL741" s="8"/>
      <c r="BM741" s="8"/>
      <c r="BN741" s="8"/>
      <c r="BO741" s="8"/>
      <c r="BP741" s="8"/>
      <c r="BQ741" s="8"/>
      <c r="BR741" s="8"/>
      <c r="BS741" s="8"/>
      <c r="BT741" s="8"/>
    </row>
    <row r="742" ht="15.75" customHeight="1">
      <c r="A742" s="8"/>
      <c r="B742" s="8"/>
      <c r="C742" s="8"/>
      <c r="D742" s="8"/>
      <c r="E742" s="8"/>
      <c r="F742" s="8"/>
      <c r="G742" s="595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595"/>
      <c r="AA742" s="8"/>
      <c r="AB742" s="8"/>
      <c r="AC742" s="8"/>
      <c r="AD742" s="595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  <c r="AU742" s="8"/>
      <c r="AV742" s="8"/>
      <c r="AW742" s="8"/>
      <c r="AX742" s="8"/>
      <c r="AY742" s="8"/>
      <c r="AZ742" s="8"/>
      <c r="BA742" s="8"/>
      <c r="BB742" s="8"/>
      <c r="BC742" s="8"/>
      <c r="BD742" s="8"/>
      <c r="BE742" s="8"/>
      <c r="BF742" s="8"/>
      <c r="BG742" s="8"/>
      <c r="BH742" s="8"/>
      <c r="BI742" s="8"/>
      <c r="BJ742" s="8"/>
      <c r="BK742" s="8"/>
      <c r="BL742" s="8"/>
      <c r="BM742" s="8"/>
      <c r="BN742" s="8"/>
      <c r="BO742" s="8"/>
      <c r="BP742" s="8"/>
      <c r="BQ742" s="8"/>
      <c r="BR742" s="8"/>
      <c r="BS742" s="8"/>
      <c r="BT742" s="8"/>
    </row>
    <row r="743" ht="15.75" customHeight="1">
      <c r="A743" s="8"/>
      <c r="B743" s="8"/>
      <c r="C743" s="8"/>
      <c r="D743" s="8"/>
      <c r="E743" s="8"/>
      <c r="F743" s="8"/>
      <c r="G743" s="595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595"/>
      <c r="AA743" s="8"/>
      <c r="AB743" s="8"/>
      <c r="AC743" s="8"/>
      <c r="AD743" s="595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  <c r="AU743" s="8"/>
      <c r="AV743" s="8"/>
      <c r="AW743" s="8"/>
      <c r="AX743" s="8"/>
      <c r="AY743" s="8"/>
      <c r="AZ743" s="8"/>
      <c r="BA743" s="8"/>
      <c r="BB743" s="8"/>
      <c r="BC743" s="8"/>
      <c r="BD743" s="8"/>
      <c r="BE743" s="8"/>
      <c r="BF743" s="8"/>
      <c r="BG743" s="8"/>
      <c r="BH743" s="8"/>
      <c r="BI743" s="8"/>
      <c r="BJ743" s="8"/>
      <c r="BK743" s="8"/>
      <c r="BL743" s="8"/>
      <c r="BM743" s="8"/>
      <c r="BN743" s="8"/>
      <c r="BO743" s="8"/>
      <c r="BP743" s="8"/>
      <c r="BQ743" s="8"/>
      <c r="BR743" s="8"/>
      <c r="BS743" s="8"/>
      <c r="BT743" s="8"/>
    </row>
    <row r="744" ht="15.75" customHeight="1">
      <c r="A744" s="8"/>
      <c r="B744" s="8"/>
      <c r="C744" s="8"/>
      <c r="D744" s="8"/>
      <c r="E744" s="8"/>
      <c r="F744" s="8"/>
      <c r="G744" s="595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595"/>
      <c r="AA744" s="8"/>
      <c r="AB744" s="8"/>
      <c r="AC744" s="8"/>
      <c r="AD744" s="595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  <c r="AU744" s="8"/>
      <c r="AV744" s="8"/>
      <c r="AW744" s="8"/>
      <c r="AX744" s="8"/>
      <c r="AY744" s="8"/>
      <c r="AZ744" s="8"/>
      <c r="BA744" s="8"/>
      <c r="BB744" s="8"/>
      <c r="BC744" s="8"/>
      <c r="BD744" s="8"/>
      <c r="BE744" s="8"/>
      <c r="BF744" s="8"/>
      <c r="BG744" s="8"/>
      <c r="BH744" s="8"/>
      <c r="BI744" s="8"/>
      <c r="BJ744" s="8"/>
      <c r="BK744" s="8"/>
      <c r="BL744" s="8"/>
      <c r="BM744" s="8"/>
      <c r="BN744" s="8"/>
      <c r="BO744" s="8"/>
      <c r="BP744" s="8"/>
      <c r="BQ744" s="8"/>
      <c r="BR744" s="8"/>
      <c r="BS744" s="8"/>
      <c r="BT744" s="8"/>
    </row>
    <row r="745" ht="15.75" customHeight="1">
      <c r="A745" s="8"/>
      <c r="B745" s="8"/>
      <c r="C745" s="8"/>
      <c r="D745" s="8"/>
      <c r="E745" s="8"/>
      <c r="F745" s="8"/>
      <c r="G745" s="595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595"/>
      <c r="AA745" s="8"/>
      <c r="AB745" s="8"/>
      <c r="AC745" s="8"/>
      <c r="AD745" s="595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8"/>
      <c r="AW745" s="8"/>
      <c r="AX745" s="8"/>
      <c r="AY745" s="8"/>
      <c r="AZ745" s="8"/>
      <c r="BA745" s="8"/>
      <c r="BB745" s="8"/>
      <c r="BC745" s="8"/>
      <c r="BD745" s="8"/>
      <c r="BE745" s="8"/>
      <c r="BF745" s="8"/>
      <c r="BG745" s="8"/>
      <c r="BH745" s="8"/>
      <c r="BI745" s="8"/>
      <c r="BJ745" s="8"/>
      <c r="BK745" s="8"/>
      <c r="BL745" s="8"/>
      <c r="BM745" s="8"/>
      <c r="BN745" s="8"/>
      <c r="BO745" s="8"/>
      <c r="BP745" s="8"/>
      <c r="BQ745" s="8"/>
      <c r="BR745" s="8"/>
      <c r="BS745" s="8"/>
      <c r="BT745" s="8"/>
    </row>
    <row r="746" ht="15.75" customHeight="1">
      <c r="A746" s="8"/>
      <c r="B746" s="8"/>
      <c r="C746" s="8"/>
      <c r="D746" s="8"/>
      <c r="E746" s="8"/>
      <c r="F746" s="8"/>
      <c r="G746" s="595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595"/>
      <c r="AA746" s="8"/>
      <c r="AB746" s="8"/>
      <c r="AC746" s="8"/>
      <c r="AD746" s="595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  <c r="AU746" s="8"/>
      <c r="AV746" s="8"/>
      <c r="AW746" s="8"/>
      <c r="AX746" s="8"/>
      <c r="AY746" s="8"/>
      <c r="AZ746" s="8"/>
      <c r="BA746" s="8"/>
      <c r="BB746" s="8"/>
      <c r="BC746" s="8"/>
      <c r="BD746" s="8"/>
      <c r="BE746" s="8"/>
      <c r="BF746" s="8"/>
      <c r="BG746" s="8"/>
      <c r="BH746" s="8"/>
      <c r="BI746" s="8"/>
      <c r="BJ746" s="8"/>
      <c r="BK746" s="8"/>
      <c r="BL746" s="8"/>
      <c r="BM746" s="8"/>
      <c r="BN746" s="8"/>
      <c r="BO746" s="8"/>
      <c r="BP746" s="8"/>
      <c r="BQ746" s="8"/>
      <c r="BR746" s="8"/>
      <c r="BS746" s="8"/>
      <c r="BT746" s="8"/>
    </row>
    <row r="747" ht="15.75" customHeight="1">
      <c r="A747" s="8"/>
      <c r="B747" s="8"/>
      <c r="C747" s="8"/>
      <c r="D747" s="8"/>
      <c r="E747" s="8"/>
      <c r="F747" s="8"/>
      <c r="G747" s="595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595"/>
      <c r="AA747" s="8"/>
      <c r="AB747" s="8"/>
      <c r="AC747" s="8"/>
      <c r="AD747" s="595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/>
      <c r="AU747" s="8"/>
      <c r="AV747" s="8"/>
      <c r="AW747" s="8"/>
      <c r="AX747" s="8"/>
      <c r="AY747" s="8"/>
      <c r="AZ747" s="8"/>
      <c r="BA747" s="8"/>
      <c r="BB747" s="8"/>
      <c r="BC747" s="8"/>
      <c r="BD747" s="8"/>
      <c r="BE747" s="8"/>
      <c r="BF747" s="8"/>
      <c r="BG747" s="8"/>
      <c r="BH747" s="8"/>
      <c r="BI747" s="8"/>
      <c r="BJ747" s="8"/>
      <c r="BK747" s="8"/>
      <c r="BL747" s="8"/>
      <c r="BM747" s="8"/>
      <c r="BN747" s="8"/>
      <c r="BO747" s="8"/>
      <c r="BP747" s="8"/>
      <c r="BQ747" s="8"/>
      <c r="BR747" s="8"/>
      <c r="BS747" s="8"/>
      <c r="BT747" s="8"/>
    </row>
    <row r="748" ht="15.75" customHeight="1">
      <c r="A748" s="8"/>
      <c r="B748" s="8"/>
      <c r="C748" s="8"/>
      <c r="D748" s="8"/>
      <c r="E748" s="8"/>
      <c r="F748" s="8"/>
      <c r="G748" s="595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595"/>
      <c r="AA748" s="8"/>
      <c r="AB748" s="8"/>
      <c r="AC748" s="8"/>
      <c r="AD748" s="595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  <c r="AS748" s="8"/>
      <c r="AT748" s="8"/>
      <c r="AU748" s="8"/>
      <c r="AV748" s="8"/>
      <c r="AW748" s="8"/>
      <c r="AX748" s="8"/>
      <c r="AY748" s="8"/>
      <c r="AZ748" s="8"/>
      <c r="BA748" s="8"/>
      <c r="BB748" s="8"/>
      <c r="BC748" s="8"/>
      <c r="BD748" s="8"/>
      <c r="BE748" s="8"/>
      <c r="BF748" s="8"/>
      <c r="BG748" s="8"/>
      <c r="BH748" s="8"/>
      <c r="BI748" s="8"/>
      <c r="BJ748" s="8"/>
      <c r="BK748" s="8"/>
      <c r="BL748" s="8"/>
      <c r="BM748" s="8"/>
      <c r="BN748" s="8"/>
      <c r="BO748" s="8"/>
      <c r="BP748" s="8"/>
      <c r="BQ748" s="8"/>
      <c r="BR748" s="8"/>
      <c r="BS748" s="8"/>
      <c r="BT748" s="8"/>
    </row>
    <row r="749" ht="15.75" customHeight="1">
      <c r="A749" s="8"/>
      <c r="B749" s="8"/>
      <c r="C749" s="8"/>
      <c r="D749" s="8"/>
      <c r="E749" s="8"/>
      <c r="F749" s="8"/>
      <c r="G749" s="595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595"/>
      <c r="AA749" s="8"/>
      <c r="AB749" s="8"/>
      <c r="AC749" s="8"/>
      <c r="AD749" s="595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  <c r="AR749" s="8"/>
      <c r="AS749" s="8"/>
      <c r="AT749" s="8"/>
      <c r="AU749" s="8"/>
      <c r="AV749" s="8"/>
      <c r="AW749" s="8"/>
      <c r="AX749" s="8"/>
      <c r="AY749" s="8"/>
      <c r="AZ749" s="8"/>
      <c r="BA749" s="8"/>
      <c r="BB749" s="8"/>
      <c r="BC749" s="8"/>
      <c r="BD749" s="8"/>
      <c r="BE749" s="8"/>
      <c r="BF749" s="8"/>
      <c r="BG749" s="8"/>
      <c r="BH749" s="8"/>
      <c r="BI749" s="8"/>
      <c r="BJ749" s="8"/>
      <c r="BK749" s="8"/>
      <c r="BL749" s="8"/>
      <c r="BM749" s="8"/>
      <c r="BN749" s="8"/>
      <c r="BO749" s="8"/>
      <c r="BP749" s="8"/>
      <c r="BQ749" s="8"/>
      <c r="BR749" s="8"/>
      <c r="BS749" s="8"/>
      <c r="BT749" s="8"/>
    </row>
    <row r="750" ht="15.75" customHeight="1">
      <c r="A750" s="8"/>
      <c r="B750" s="8"/>
      <c r="C750" s="8"/>
      <c r="D750" s="8"/>
      <c r="E750" s="8"/>
      <c r="F750" s="8"/>
      <c r="G750" s="595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595"/>
      <c r="AA750" s="8"/>
      <c r="AB750" s="8"/>
      <c r="AC750" s="8"/>
      <c r="AD750" s="595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  <c r="AR750" s="8"/>
      <c r="AS750" s="8"/>
      <c r="AT750" s="8"/>
      <c r="AU750" s="8"/>
      <c r="AV750" s="8"/>
      <c r="AW750" s="8"/>
      <c r="AX750" s="8"/>
      <c r="AY750" s="8"/>
      <c r="AZ750" s="8"/>
      <c r="BA750" s="8"/>
      <c r="BB750" s="8"/>
      <c r="BC750" s="8"/>
      <c r="BD750" s="8"/>
      <c r="BE750" s="8"/>
      <c r="BF750" s="8"/>
      <c r="BG750" s="8"/>
      <c r="BH750" s="8"/>
      <c r="BI750" s="8"/>
      <c r="BJ750" s="8"/>
      <c r="BK750" s="8"/>
      <c r="BL750" s="8"/>
      <c r="BM750" s="8"/>
      <c r="BN750" s="8"/>
      <c r="BO750" s="8"/>
      <c r="BP750" s="8"/>
      <c r="BQ750" s="8"/>
      <c r="BR750" s="8"/>
      <c r="BS750" s="8"/>
      <c r="BT750" s="8"/>
    </row>
    <row r="751" ht="15.75" customHeight="1">
      <c r="A751" s="8"/>
      <c r="B751" s="8"/>
      <c r="C751" s="8"/>
      <c r="D751" s="8"/>
      <c r="E751" s="8"/>
      <c r="F751" s="8"/>
      <c r="G751" s="595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595"/>
      <c r="AA751" s="8"/>
      <c r="AB751" s="8"/>
      <c r="AC751" s="8"/>
      <c r="AD751" s="595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  <c r="AR751" s="8"/>
      <c r="AS751" s="8"/>
      <c r="AT751" s="8"/>
      <c r="AU751" s="8"/>
      <c r="AV751" s="8"/>
      <c r="AW751" s="8"/>
      <c r="AX751" s="8"/>
      <c r="AY751" s="8"/>
      <c r="AZ751" s="8"/>
      <c r="BA751" s="8"/>
      <c r="BB751" s="8"/>
      <c r="BC751" s="8"/>
      <c r="BD751" s="8"/>
      <c r="BE751" s="8"/>
      <c r="BF751" s="8"/>
      <c r="BG751" s="8"/>
      <c r="BH751" s="8"/>
      <c r="BI751" s="8"/>
      <c r="BJ751" s="8"/>
      <c r="BK751" s="8"/>
      <c r="BL751" s="8"/>
      <c r="BM751" s="8"/>
      <c r="BN751" s="8"/>
      <c r="BO751" s="8"/>
      <c r="BP751" s="8"/>
      <c r="BQ751" s="8"/>
      <c r="BR751" s="8"/>
      <c r="BS751" s="8"/>
      <c r="BT751" s="8"/>
    </row>
    <row r="752" ht="15.75" customHeight="1">
      <c r="A752" s="8"/>
      <c r="B752" s="8"/>
      <c r="C752" s="8"/>
      <c r="D752" s="8"/>
      <c r="E752" s="8"/>
      <c r="F752" s="8"/>
      <c r="G752" s="595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595"/>
      <c r="AA752" s="8"/>
      <c r="AB752" s="8"/>
      <c r="AC752" s="8"/>
      <c r="AD752" s="595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  <c r="AS752" s="8"/>
      <c r="AT752" s="8"/>
      <c r="AU752" s="8"/>
      <c r="AV752" s="8"/>
      <c r="AW752" s="8"/>
      <c r="AX752" s="8"/>
      <c r="AY752" s="8"/>
      <c r="AZ752" s="8"/>
      <c r="BA752" s="8"/>
      <c r="BB752" s="8"/>
      <c r="BC752" s="8"/>
      <c r="BD752" s="8"/>
      <c r="BE752" s="8"/>
      <c r="BF752" s="8"/>
      <c r="BG752" s="8"/>
      <c r="BH752" s="8"/>
      <c r="BI752" s="8"/>
      <c r="BJ752" s="8"/>
      <c r="BK752" s="8"/>
      <c r="BL752" s="8"/>
      <c r="BM752" s="8"/>
      <c r="BN752" s="8"/>
      <c r="BO752" s="8"/>
      <c r="BP752" s="8"/>
      <c r="BQ752" s="8"/>
      <c r="BR752" s="8"/>
      <c r="BS752" s="8"/>
      <c r="BT752" s="8"/>
    </row>
    <row r="753" ht="15.75" customHeight="1">
      <c r="A753" s="8"/>
      <c r="B753" s="8"/>
      <c r="C753" s="8"/>
      <c r="D753" s="8"/>
      <c r="E753" s="8"/>
      <c r="F753" s="8"/>
      <c r="G753" s="595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595"/>
      <c r="AA753" s="8"/>
      <c r="AB753" s="8"/>
      <c r="AC753" s="8"/>
      <c r="AD753" s="595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  <c r="AR753" s="8"/>
      <c r="AS753" s="8"/>
      <c r="AT753" s="8"/>
      <c r="AU753" s="8"/>
      <c r="AV753" s="8"/>
      <c r="AW753" s="8"/>
      <c r="AX753" s="8"/>
      <c r="AY753" s="8"/>
      <c r="AZ753" s="8"/>
      <c r="BA753" s="8"/>
      <c r="BB753" s="8"/>
      <c r="BC753" s="8"/>
      <c r="BD753" s="8"/>
      <c r="BE753" s="8"/>
      <c r="BF753" s="8"/>
      <c r="BG753" s="8"/>
      <c r="BH753" s="8"/>
      <c r="BI753" s="8"/>
      <c r="BJ753" s="8"/>
      <c r="BK753" s="8"/>
      <c r="BL753" s="8"/>
      <c r="BM753" s="8"/>
      <c r="BN753" s="8"/>
      <c r="BO753" s="8"/>
      <c r="BP753" s="8"/>
      <c r="BQ753" s="8"/>
      <c r="BR753" s="8"/>
      <c r="BS753" s="8"/>
      <c r="BT753" s="8"/>
    </row>
    <row r="754" ht="15.75" customHeight="1">
      <c r="A754" s="8"/>
      <c r="B754" s="8"/>
      <c r="C754" s="8"/>
      <c r="D754" s="8"/>
      <c r="E754" s="8"/>
      <c r="F754" s="8"/>
      <c r="G754" s="595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595"/>
      <c r="AA754" s="8"/>
      <c r="AB754" s="8"/>
      <c r="AC754" s="8"/>
      <c r="AD754" s="595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  <c r="AS754" s="8"/>
      <c r="AT754" s="8"/>
      <c r="AU754" s="8"/>
      <c r="AV754" s="8"/>
      <c r="AW754" s="8"/>
      <c r="AX754" s="8"/>
      <c r="AY754" s="8"/>
      <c r="AZ754" s="8"/>
      <c r="BA754" s="8"/>
      <c r="BB754" s="8"/>
      <c r="BC754" s="8"/>
      <c r="BD754" s="8"/>
      <c r="BE754" s="8"/>
      <c r="BF754" s="8"/>
      <c r="BG754" s="8"/>
      <c r="BH754" s="8"/>
      <c r="BI754" s="8"/>
      <c r="BJ754" s="8"/>
      <c r="BK754" s="8"/>
      <c r="BL754" s="8"/>
      <c r="BM754" s="8"/>
      <c r="BN754" s="8"/>
      <c r="BO754" s="8"/>
      <c r="BP754" s="8"/>
      <c r="BQ754" s="8"/>
      <c r="BR754" s="8"/>
      <c r="BS754" s="8"/>
      <c r="BT754" s="8"/>
    </row>
    <row r="755" ht="15.75" customHeight="1">
      <c r="A755" s="8"/>
      <c r="B755" s="8"/>
      <c r="C755" s="8"/>
      <c r="D755" s="8"/>
      <c r="E755" s="8"/>
      <c r="F755" s="8"/>
      <c r="G755" s="595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595"/>
      <c r="AA755" s="8"/>
      <c r="AB755" s="8"/>
      <c r="AC755" s="8"/>
      <c r="AD755" s="595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  <c r="AS755" s="8"/>
      <c r="AT755" s="8"/>
      <c r="AU755" s="8"/>
      <c r="AV755" s="8"/>
      <c r="AW755" s="8"/>
      <c r="AX755" s="8"/>
      <c r="AY755" s="8"/>
      <c r="AZ755" s="8"/>
      <c r="BA755" s="8"/>
      <c r="BB755" s="8"/>
      <c r="BC755" s="8"/>
      <c r="BD755" s="8"/>
      <c r="BE755" s="8"/>
      <c r="BF755" s="8"/>
      <c r="BG755" s="8"/>
      <c r="BH755" s="8"/>
      <c r="BI755" s="8"/>
      <c r="BJ755" s="8"/>
      <c r="BK755" s="8"/>
      <c r="BL755" s="8"/>
      <c r="BM755" s="8"/>
      <c r="BN755" s="8"/>
      <c r="BO755" s="8"/>
      <c r="BP755" s="8"/>
      <c r="BQ755" s="8"/>
      <c r="BR755" s="8"/>
      <c r="BS755" s="8"/>
      <c r="BT755" s="8"/>
    </row>
    <row r="756" ht="15.75" customHeight="1">
      <c r="A756" s="8"/>
      <c r="B756" s="8"/>
      <c r="C756" s="8"/>
      <c r="D756" s="8"/>
      <c r="E756" s="8"/>
      <c r="F756" s="8"/>
      <c r="G756" s="595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595"/>
      <c r="AA756" s="8"/>
      <c r="AB756" s="8"/>
      <c r="AC756" s="8"/>
      <c r="AD756" s="595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  <c r="AS756" s="8"/>
      <c r="AT756" s="8"/>
      <c r="AU756" s="8"/>
      <c r="AV756" s="8"/>
      <c r="AW756" s="8"/>
      <c r="AX756" s="8"/>
      <c r="AY756" s="8"/>
      <c r="AZ756" s="8"/>
      <c r="BA756" s="8"/>
      <c r="BB756" s="8"/>
      <c r="BC756" s="8"/>
      <c r="BD756" s="8"/>
      <c r="BE756" s="8"/>
      <c r="BF756" s="8"/>
      <c r="BG756" s="8"/>
      <c r="BH756" s="8"/>
      <c r="BI756" s="8"/>
      <c r="BJ756" s="8"/>
      <c r="BK756" s="8"/>
      <c r="BL756" s="8"/>
      <c r="BM756" s="8"/>
      <c r="BN756" s="8"/>
      <c r="BO756" s="8"/>
      <c r="BP756" s="8"/>
      <c r="BQ756" s="8"/>
      <c r="BR756" s="8"/>
      <c r="BS756" s="8"/>
      <c r="BT756" s="8"/>
    </row>
    <row r="757" ht="15.75" customHeight="1">
      <c r="A757" s="8"/>
      <c r="B757" s="8"/>
      <c r="C757" s="8"/>
      <c r="D757" s="8"/>
      <c r="E757" s="8"/>
      <c r="F757" s="8"/>
      <c r="G757" s="595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595"/>
      <c r="AA757" s="8"/>
      <c r="AB757" s="8"/>
      <c r="AC757" s="8"/>
      <c r="AD757" s="595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  <c r="AR757" s="8"/>
      <c r="AS757" s="8"/>
      <c r="AT757" s="8"/>
      <c r="AU757" s="8"/>
      <c r="AV757" s="8"/>
      <c r="AW757" s="8"/>
      <c r="AX757" s="8"/>
      <c r="AY757" s="8"/>
      <c r="AZ757" s="8"/>
      <c r="BA757" s="8"/>
      <c r="BB757" s="8"/>
      <c r="BC757" s="8"/>
      <c r="BD757" s="8"/>
      <c r="BE757" s="8"/>
      <c r="BF757" s="8"/>
      <c r="BG757" s="8"/>
      <c r="BH757" s="8"/>
      <c r="BI757" s="8"/>
      <c r="BJ757" s="8"/>
      <c r="BK757" s="8"/>
      <c r="BL757" s="8"/>
      <c r="BM757" s="8"/>
      <c r="BN757" s="8"/>
      <c r="BO757" s="8"/>
      <c r="BP757" s="8"/>
      <c r="BQ757" s="8"/>
      <c r="BR757" s="8"/>
      <c r="BS757" s="8"/>
      <c r="BT757" s="8"/>
    </row>
    <row r="758" ht="15.75" customHeight="1">
      <c r="A758" s="8"/>
      <c r="B758" s="8"/>
      <c r="C758" s="8"/>
      <c r="D758" s="8"/>
      <c r="E758" s="8"/>
      <c r="F758" s="8"/>
      <c r="G758" s="595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595"/>
      <c r="AA758" s="8"/>
      <c r="AB758" s="8"/>
      <c r="AC758" s="8"/>
      <c r="AD758" s="595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  <c r="AS758" s="8"/>
      <c r="AT758" s="8"/>
      <c r="AU758" s="8"/>
      <c r="AV758" s="8"/>
      <c r="AW758" s="8"/>
      <c r="AX758" s="8"/>
      <c r="AY758" s="8"/>
      <c r="AZ758" s="8"/>
      <c r="BA758" s="8"/>
      <c r="BB758" s="8"/>
      <c r="BC758" s="8"/>
      <c r="BD758" s="8"/>
      <c r="BE758" s="8"/>
      <c r="BF758" s="8"/>
      <c r="BG758" s="8"/>
      <c r="BH758" s="8"/>
      <c r="BI758" s="8"/>
      <c r="BJ758" s="8"/>
      <c r="BK758" s="8"/>
      <c r="BL758" s="8"/>
      <c r="BM758" s="8"/>
      <c r="BN758" s="8"/>
      <c r="BO758" s="8"/>
      <c r="BP758" s="8"/>
      <c r="BQ758" s="8"/>
      <c r="BR758" s="8"/>
      <c r="BS758" s="8"/>
      <c r="BT758" s="8"/>
    </row>
    <row r="759" ht="15.75" customHeight="1">
      <c r="A759" s="8"/>
      <c r="B759" s="8"/>
      <c r="C759" s="8"/>
      <c r="D759" s="8"/>
      <c r="E759" s="8"/>
      <c r="F759" s="8"/>
      <c r="G759" s="595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595"/>
      <c r="AA759" s="8"/>
      <c r="AB759" s="8"/>
      <c r="AC759" s="8"/>
      <c r="AD759" s="595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  <c r="AR759" s="8"/>
      <c r="AS759" s="8"/>
      <c r="AT759" s="8"/>
      <c r="AU759" s="8"/>
      <c r="AV759" s="8"/>
      <c r="AW759" s="8"/>
      <c r="AX759" s="8"/>
      <c r="AY759" s="8"/>
      <c r="AZ759" s="8"/>
      <c r="BA759" s="8"/>
      <c r="BB759" s="8"/>
      <c r="BC759" s="8"/>
      <c r="BD759" s="8"/>
      <c r="BE759" s="8"/>
      <c r="BF759" s="8"/>
      <c r="BG759" s="8"/>
      <c r="BH759" s="8"/>
      <c r="BI759" s="8"/>
      <c r="BJ759" s="8"/>
      <c r="BK759" s="8"/>
      <c r="BL759" s="8"/>
      <c r="BM759" s="8"/>
      <c r="BN759" s="8"/>
      <c r="BO759" s="8"/>
      <c r="BP759" s="8"/>
      <c r="BQ759" s="8"/>
      <c r="BR759" s="8"/>
      <c r="BS759" s="8"/>
      <c r="BT759" s="8"/>
    </row>
    <row r="760" ht="15.75" customHeight="1">
      <c r="A760" s="8"/>
      <c r="B760" s="8"/>
      <c r="C760" s="8"/>
      <c r="D760" s="8"/>
      <c r="E760" s="8"/>
      <c r="F760" s="8"/>
      <c r="G760" s="595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595"/>
      <c r="AA760" s="8"/>
      <c r="AB760" s="8"/>
      <c r="AC760" s="8"/>
      <c r="AD760" s="595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  <c r="AR760" s="8"/>
      <c r="AS760" s="8"/>
      <c r="AT760" s="8"/>
      <c r="AU760" s="8"/>
      <c r="AV760" s="8"/>
      <c r="AW760" s="8"/>
      <c r="AX760" s="8"/>
      <c r="AY760" s="8"/>
      <c r="AZ760" s="8"/>
      <c r="BA760" s="8"/>
      <c r="BB760" s="8"/>
      <c r="BC760" s="8"/>
      <c r="BD760" s="8"/>
      <c r="BE760" s="8"/>
      <c r="BF760" s="8"/>
      <c r="BG760" s="8"/>
      <c r="BH760" s="8"/>
      <c r="BI760" s="8"/>
      <c r="BJ760" s="8"/>
      <c r="BK760" s="8"/>
      <c r="BL760" s="8"/>
      <c r="BM760" s="8"/>
      <c r="BN760" s="8"/>
      <c r="BO760" s="8"/>
      <c r="BP760" s="8"/>
      <c r="BQ760" s="8"/>
      <c r="BR760" s="8"/>
      <c r="BS760" s="8"/>
      <c r="BT760" s="8"/>
    </row>
    <row r="761" ht="15.75" customHeight="1">
      <c r="A761" s="8"/>
      <c r="B761" s="8"/>
      <c r="C761" s="8"/>
      <c r="D761" s="8"/>
      <c r="E761" s="8"/>
      <c r="F761" s="8"/>
      <c r="G761" s="595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595"/>
      <c r="AA761" s="8"/>
      <c r="AB761" s="8"/>
      <c r="AC761" s="8"/>
      <c r="AD761" s="595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  <c r="AR761" s="8"/>
      <c r="AS761" s="8"/>
      <c r="AT761" s="8"/>
      <c r="AU761" s="8"/>
      <c r="AV761" s="8"/>
      <c r="AW761" s="8"/>
      <c r="AX761" s="8"/>
      <c r="AY761" s="8"/>
      <c r="AZ761" s="8"/>
      <c r="BA761" s="8"/>
      <c r="BB761" s="8"/>
      <c r="BC761" s="8"/>
      <c r="BD761" s="8"/>
      <c r="BE761" s="8"/>
      <c r="BF761" s="8"/>
      <c r="BG761" s="8"/>
      <c r="BH761" s="8"/>
      <c r="BI761" s="8"/>
      <c r="BJ761" s="8"/>
      <c r="BK761" s="8"/>
      <c r="BL761" s="8"/>
      <c r="BM761" s="8"/>
      <c r="BN761" s="8"/>
      <c r="BO761" s="8"/>
      <c r="BP761" s="8"/>
      <c r="BQ761" s="8"/>
      <c r="BR761" s="8"/>
      <c r="BS761" s="8"/>
      <c r="BT761" s="8"/>
    </row>
    <row r="762" ht="15.75" customHeight="1">
      <c r="A762" s="8"/>
      <c r="B762" s="8"/>
      <c r="C762" s="8"/>
      <c r="D762" s="8"/>
      <c r="E762" s="8"/>
      <c r="F762" s="8"/>
      <c r="G762" s="595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595"/>
      <c r="AA762" s="8"/>
      <c r="AB762" s="8"/>
      <c r="AC762" s="8"/>
      <c r="AD762" s="595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8"/>
      <c r="AX762" s="8"/>
      <c r="AY762" s="8"/>
      <c r="AZ762" s="8"/>
      <c r="BA762" s="8"/>
      <c r="BB762" s="8"/>
      <c r="BC762" s="8"/>
      <c r="BD762" s="8"/>
      <c r="BE762" s="8"/>
      <c r="BF762" s="8"/>
      <c r="BG762" s="8"/>
      <c r="BH762" s="8"/>
      <c r="BI762" s="8"/>
      <c r="BJ762" s="8"/>
      <c r="BK762" s="8"/>
      <c r="BL762" s="8"/>
      <c r="BM762" s="8"/>
      <c r="BN762" s="8"/>
      <c r="BO762" s="8"/>
      <c r="BP762" s="8"/>
      <c r="BQ762" s="8"/>
      <c r="BR762" s="8"/>
      <c r="BS762" s="8"/>
      <c r="BT762" s="8"/>
    </row>
    <row r="763" ht="15.75" customHeight="1">
      <c r="A763" s="8"/>
      <c r="B763" s="8"/>
      <c r="C763" s="8"/>
      <c r="D763" s="8"/>
      <c r="E763" s="8"/>
      <c r="F763" s="8"/>
      <c r="G763" s="595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595"/>
      <c r="AA763" s="8"/>
      <c r="AB763" s="8"/>
      <c r="AC763" s="8"/>
      <c r="AD763" s="595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  <c r="AU763" s="8"/>
      <c r="AV763" s="8"/>
      <c r="AW763" s="8"/>
      <c r="AX763" s="8"/>
      <c r="AY763" s="8"/>
      <c r="AZ763" s="8"/>
      <c r="BA763" s="8"/>
      <c r="BB763" s="8"/>
      <c r="BC763" s="8"/>
      <c r="BD763" s="8"/>
      <c r="BE763" s="8"/>
      <c r="BF763" s="8"/>
      <c r="BG763" s="8"/>
      <c r="BH763" s="8"/>
      <c r="BI763" s="8"/>
      <c r="BJ763" s="8"/>
      <c r="BK763" s="8"/>
      <c r="BL763" s="8"/>
      <c r="BM763" s="8"/>
      <c r="BN763" s="8"/>
      <c r="BO763" s="8"/>
      <c r="BP763" s="8"/>
      <c r="BQ763" s="8"/>
      <c r="BR763" s="8"/>
      <c r="BS763" s="8"/>
      <c r="BT763" s="8"/>
    </row>
    <row r="764" ht="15.75" customHeight="1">
      <c r="A764" s="8"/>
      <c r="B764" s="8"/>
      <c r="C764" s="8"/>
      <c r="D764" s="8"/>
      <c r="E764" s="8"/>
      <c r="F764" s="8"/>
      <c r="G764" s="595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595"/>
      <c r="AA764" s="8"/>
      <c r="AB764" s="8"/>
      <c r="AC764" s="8"/>
      <c r="AD764" s="595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  <c r="AR764" s="8"/>
      <c r="AS764" s="8"/>
      <c r="AT764" s="8"/>
      <c r="AU764" s="8"/>
      <c r="AV764" s="8"/>
      <c r="AW764" s="8"/>
      <c r="AX764" s="8"/>
      <c r="AY764" s="8"/>
      <c r="AZ764" s="8"/>
      <c r="BA764" s="8"/>
      <c r="BB764" s="8"/>
      <c r="BC764" s="8"/>
      <c r="BD764" s="8"/>
      <c r="BE764" s="8"/>
      <c r="BF764" s="8"/>
      <c r="BG764" s="8"/>
      <c r="BH764" s="8"/>
      <c r="BI764" s="8"/>
      <c r="BJ764" s="8"/>
      <c r="BK764" s="8"/>
      <c r="BL764" s="8"/>
      <c r="BM764" s="8"/>
      <c r="BN764" s="8"/>
      <c r="BO764" s="8"/>
      <c r="BP764" s="8"/>
      <c r="BQ764" s="8"/>
      <c r="BR764" s="8"/>
      <c r="BS764" s="8"/>
      <c r="BT764" s="8"/>
    </row>
    <row r="765" ht="15.75" customHeight="1">
      <c r="A765" s="8"/>
      <c r="B765" s="8"/>
      <c r="C765" s="8"/>
      <c r="D765" s="8"/>
      <c r="E765" s="8"/>
      <c r="F765" s="8"/>
      <c r="G765" s="595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595"/>
      <c r="AA765" s="8"/>
      <c r="AB765" s="8"/>
      <c r="AC765" s="8"/>
      <c r="AD765" s="595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8"/>
      <c r="AR765" s="8"/>
      <c r="AS765" s="8"/>
      <c r="AT765" s="8"/>
      <c r="AU765" s="8"/>
      <c r="AV765" s="8"/>
      <c r="AW765" s="8"/>
      <c r="AX765" s="8"/>
      <c r="AY765" s="8"/>
      <c r="AZ765" s="8"/>
      <c r="BA765" s="8"/>
      <c r="BB765" s="8"/>
      <c r="BC765" s="8"/>
      <c r="BD765" s="8"/>
      <c r="BE765" s="8"/>
      <c r="BF765" s="8"/>
      <c r="BG765" s="8"/>
      <c r="BH765" s="8"/>
      <c r="BI765" s="8"/>
      <c r="BJ765" s="8"/>
      <c r="BK765" s="8"/>
      <c r="BL765" s="8"/>
      <c r="BM765" s="8"/>
      <c r="BN765" s="8"/>
      <c r="BO765" s="8"/>
      <c r="BP765" s="8"/>
      <c r="BQ765" s="8"/>
      <c r="BR765" s="8"/>
      <c r="BS765" s="8"/>
      <c r="BT765" s="8"/>
    </row>
    <row r="766" ht="15.75" customHeight="1">
      <c r="A766" s="8"/>
      <c r="B766" s="8"/>
      <c r="C766" s="8"/>
      <c r="D766" s="8"/>
      <c r="E766" s="8"/>
      <c r="F766" s="8"/>
      <c r="G766" s="595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595"/>
      <c r="AA766" s="8"/>
      <c r="AB766" s="8"/>
      <c r="AC766" s="8"/>
      <c r="AD766" s="595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  <c r="AS766" s="8"/>
      <c r="AT766" s="8"/>
      <c r="AU766" s="8"/>
      <c r="AV766" s="8"/>
      <c r="AW766" s="8"/>
      <c r="AX766" s="8"/>
      <c r="AY766" s="8"/>
      <c r="AZ766" s="8"/>
      <c r="BA766" s="8"/>
      <c r="BB766" s="8"/>
      <c r="BC766" s="8"/>
      <c r="BD766" s="8"/>
      <c r="BE766" s="8"/>
      <c r="BF766" s="8"/>
      <c r="BG766" s="8"/>
      <c r="BH766" s="8"/>
      <c r="BI766" s="8"/>
      <c r="BJ766" s="8"/>
      <c r="BK766" s="8"/>
      <c r="BL766" s="8"/>
      <c r="BM766" s="8"/>
      <c r="BN766" s="8"/>
      <c r="BO766" s="8"/>
      <c r="BP766" s="8"/>
      <c r="BQ766" s="8"/>
      <c r="BR766" s="8"/>
      <c r="BS766" s="8"/>
      <c r="BT766" s="8"/>
    </row>
    <row r="767" ht="15.75" customHeight="1">
      <c r="A767" s="8"/>
      <c r="B767" s="8"/>
      <c r="C767" s="8"/>
      <c r="D767" s="8"/>
      <c r="E767" s="8"/>
      <c r="F767" s="8"/>
      <c r="G767" s="595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595"/>
      <c r="AA767" s="8"/>
      <c r="AB767" s="8"/>
      <c r="AC767" s="8"/>
      <c r="AD767" s="595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  <c r="AR767" s="8"/>
      <c r="AS767" s="8"/>
      <c r="AT767" s="8"/>
      <c r="AU767" s="8"/>
      <c r="AV767" s="8"/>
      <c r="AW767" s="8"/>
      <c r="AX767" s="8"/>
      <c r="AY767" s="8"/>
      <c r="AZ767" s="8"/>
      <c r="BA767" s="8"/>
      <c r="BB767" s="8"/>
      <c r="BC767" s="8"/>
      <c r="BD767" s="8"/>
      <c r="BE767" s="8"/>
      <c r="BF767" s="8"/>
      <c r="BG767" s="8"/>
      <c r="BH767" s="8"/>
      <c r="BI767" s="8"/>
      <c r="BJ767" s="8"/>
      <c r="BK767" s="8"/>
      <c r="BL767" s="8"/>
      <c r="BM767" s="8"/>
      <c r="BN767" s="8"/>
      <c r="BO767" s="8"/>
      <c r="BP767" s="8"/>
      <c r="BQ767" s="8"/>
      <c r="BR767" s="8"/>
      <c r="BS767" s="8"/>
      <c r="BT767" s="8"/>
    </row>
    <row r="768" ht="15.75" customHeight="1">
      <c r="A768" s="8"/>
      <c r="B768" s="8"/>
      <c r="C768" s="8"/>
      <c r="D768" s="8"/>
      <c r="E768" s="8"/>
      <c r="F768" s="8"/>
      <c r="G768" s="595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595"/>
      <c r="AA768" s="8"/>
      <c r="AB768" s="8"/>
      <c r="AC768" s="8"/>
      <c r="AD768" s="595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  <c r="AR768" s="8"/>
      <c r="AS768" s="8"/>
      <c r="AT768" s="8"/>
      <c r="AU768" s="8"/>
      <c r="AV768" s="8"/>
      <c r="AW768" s="8"/>
      <c r="AX768" s="8"/>
      <c r="AY768" s="8"/>
      <c r="AZ768" s="8"/>
      <c r="BA768" s="8"/>
      <c r="BB768" s="8"/>
      <c r="BC768" s="8"/>
      <c r="BD768" s="8"/>
      <c r="BE768" s="8"/>
      <c r="BF768" s="8"/>
      <c r="BG768" s="8"/>
      <c r="BH768" s="8"/>
      <c r="BI768" s="8"/>
      <c r="BJ768" s="8"/>
      <c r="BK768" s="8"/>
      <c r="BL768" s="8"/>
      <c r="BM768" s="8"/>
      <c r="BN768" s="8"/>
      <c r="BO768" s="8"/>
      <c r="BP768" s="8"/>
      <c r="BQ768" s="8"/>
      <c r="BR768" s="8"/>
      <c r="BS768" s="8"/>
      <c r="BT768" s="8"/>
    </row>
    <row r="769" ht="15.75" customHeight="1">
      <c r="A769" s="8"/>
      <c r="B769" s="8"/>
      <c r="C769" s="8"/>
      <c r="D769" s="8"/>
      <c r="E769" s="8"/>
      <c r="F769" s="8"/>
      <c r="G769" s="595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595"/>
      <c r="AA769" s="8"/>
      <c r="AB769" s="8"/>
      <c r="AC769" s="8"/>
      <c r="AD769" s="595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  <c r="AR769" s="8"/>
      <c r="AS769" s="8"/>
      <c r="AT769" s="8"/>
      <c r="AU769" s="8"/>
      <c r="AV769" s="8"/>
      <c r="AW769" s="8"/>
      <c r="AX769" s="8"/>
      <c r="AY769" s="8"/>
      <c r="AZ769" s="8"/>
      <c r="BA769" s="8"/>
      <c r="BB769" s="8"/>
      <c r="BC769" s="8"/>
      <c r="BD769" s="8"/>
      <c r="BE769" s="8"/>
      <c r="BF769" s="8"/>
      <c r="BG769" s="8"/>
      <c r="BH769" s="8"/>
      <c r="BI769" s="8"/>
      <c r="BJ769" s="8"/>
      <c r="BK769" s="8"/>
      <c r="BL769" s="8"/>
      <c r="BM769" s="8"/>
      <c r="BN769" s="8"/>
      <c r="BO769" s="8"/>
      <c r="BP769" s="8"/>
      <c r="BQ769" s="8"/>
      <c r="BR769" s="8"/>
      <c r="BS769" s="8"/>
      <c r="BT769" s="8"/>
    </row>
    <row r="770" ht="15.75" customHeight="1">
      <c r="A770" s="8"/>
      <c r="B770" s="8"/>
      <c r="C770" s="8"/>
      <c r="D770" s="8"/>
      <c r="E770" s="8"/>
      <c r="F770" s="8"/>
      <c r="G770" s="595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595"/>
      <c r="AA770" s="8"/>
      <c r="AB770" s="8"/>
      <c r="AC770" s="8"/>
      <c r="AD770" s="595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  <c r="AR770" s="8"/>
      <c r="AS770" s="8"/>
      <c r="AT770" s="8"/>
      <c r="AU770" s="8"/>
      <c r="AV770" s="8"/>
      <c r="AW770" s="8"/>
      <c r="AX770" s="8"/>
      <c r="AY770" s="8"/>
      <c r="AZ770" s="8"/>
      <c r="BA770" s="8"/>
      <c r="BB770" s="8"/>
      <c r="BC770" s="8"/>
      <c r="BD770" s="8"/>
      <c r="BE770" s="8"/>
      <c r="BF770" s="8"/>
      <c r="BG770" s="8"/>
      <c r="BH770" s="8"/>
      <c r="BI770" s="8"/>
      <c r="BJ770" s="8"/>
      <c r="BK770" s="8"/>
      <c r="BL770" s="8"/>
      <c r="BM770" s="8"/>
      <c r="BN770" s="8"/>
      <c r="BO770" s="8"/>
      <c r="BP770" s="8"/>
      <c r="BQ770" s="8"/>
      <c r="BR770" s="8"/>
      <c r="BS770" s="8"/>
      <c r="BT770" s="8"/>
    </row>
    <row r="771" ht="15.75" customHeight="1">
      <c r="A771" s="8"/>
      <c r="B771" s="8"/>
      <c r="C771" s="8"/>
      <c r="D771" s="8"/>
      <c r="E771" s="8"/>
      <c r="F771" s="8"/>
      <c r="G771" s="595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595"/>
      <c r="AA771" s="8"/>
      <c r="AB771" s="8"/>
      <c r="AC771" s="8"/>
      <c r="AD771" s="595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  <c r="AS771" s="8"/>
      <c r="AT771" s="8"/>
      <c r="AU771" s="8"/>
      <c r="AV771" s="8"/>
      <c r="AW771" s="8"/>
      <c r="AX771" s="8"/>
      <c r="AY771" s="8"/>
      <c r="AZ771" s="8"/>
      <c r="BA771" s="8"/>
      <c r="BB771" s="8"/>
      <c r="BC771" s="8"/>
      <c r="BD771" s="8"/>
      <c r="BE771" s="8"/>
      <c r="BF771" s="8"/>
      <c r="BG771" s="8"/>
      <c r="BH771" s="8"/>
      <c r="BI771" s="8"/>
      <c r="BJ771" s="8"/>
      <c r="BK771" s="8"/>
      <c r="BL771" s="8"/>
      <c r="BM771" s="8"/>
      <c r="BN771" s="8"/>
      <c r="BO771" s="8"/>
      <c r="BP771" s="8"/>
      <c r="BQ771" s="8"/>
      <c r="BR771" s="8"/>
      <c r="BS771" s="8"/>
      <c r="BT771" s="8"/>
    </row>
    <row r="772" ht="15.75" customHeight="1">
      <c r="A772" s="8"/>
      <c r="B772" s="8"/>
      <c r="C772" s="8"/>
      <c r="D772" s="8"/>
      <c r="E772" s="8"/>
      <c r="F772" s="8"/>
      <c r="G772" s="595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595"/>
      <c r="AA772" s="8"/>
      <c r="AB772" s="8"/>
      <c r="AC772" s="8"/>
      <c r="AD772" s="595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  <c r="AR772" s="8"/>
      <c r="AS772" s="8"/>
      <c r="AT772" s="8"/>
      <c r="AU772" s="8"/>
      <c r="AV772" s="8"/>
      <c r="AW772" s="8"/>
      <c r="AX772" s="8"/>
      <c r="AY772" s="8"/>
      <c r="AZ772" s="8"/>
      <c r="BA772" s="8"/>
      <c r="BB772" s="8"/>
      <c r="BC772" s="8"/>
      <c r="BD772" s="8"/>
      <c r="BE772" s="8"/>
      <c r="BF772" s="8"/>
      <c r="BG772" s="8"/>
      <c r="BH772" s="8"/>
      <c r="BI772" s="8"/>
      <c r="BJ772" s="8"/>
      <c r="BK772" s="8"/>
      <c r="BL772" s="8"/>
      <c r="BM772" s="8"/>
      <c r="BN772" s="8"/>
      <c r="BO772" s="8"/>
      <c r="BP772" s="8"/>
      <c r="BQ772" s="8"/>
      <c r="BR772" s="8"/>
      <c r="BS772" s="8"/>
      <c r="BT772" s="8"/>
    </row>
    <row r="773" ht="15.75" customHeight="1">
      <c r="A773" s="8"/>
      <c r="B773" s="8"/>
      <c r="C773" s="8"/>
      <c r="D773" s="8"/>
      <c r="E773" s="8"/>
      <c r="F773" s="8"/>
      <c r="G773" s="595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595"/>
      <c r="AA773" s="8"/>
      <c r="AB773" s="8"/>
      <c r="AC773" s="8"/>
      <c r="AD773" s="595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  <c r="AR773" s="8"/>
      <c r="AS773" s="8"/>
      <c r="AT773" s="8"/>
      <c r="AU773" s="8"/>
      <c r="AV773" s="8"/>
      <c r="AW773" s="8"/>
      <c r="AX773" s="8"/>
      <c r="AY773" s="8"/>
      <c r="AZ773" s="8"/>
      <c r="BA773" s="8"/>
      <c r="BB773" s="8"/>
      <c r="BC773" s="8"/>
      <c r="BD773" s="8"/>
      <c r="BE773" s="8"/>
      <c r="BF773" s="8"/>
      <c r="BG773" s="8"/>
      <c r="BH773" s="8"/>
      <c r="BI773" s="8"/>
      <c r="BJ773" s="8"/>
      <c r="BK773" s="8"/>
      <c r="BL773" s="8"/>
      <c r="BM773" s="8"/>
      <c r="BN773" s="8"/>
      <c r="BO773" s="8"/>
      <c r="BP773" s="8"/>
      <c r="BQ773" s="8"/>
      <c r="BR773" s="8"/>
      <c r="BS773" s="8"/>
      <c r="BT773" s="8"/>
    </row>
    <row r="774" ht="15.75" customHeight="1">
      <c r="A774" s="8"/>
      <c r="B774" s="8"/>
      <c r="C774" s="8"/>
      <c r="D774" s="8"/>
      <c r="E774" s="8"/>
      <c r="F774" s="8"/>
      <c r="G774" s="595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595"/>
      <c r="AA774" s="8"/>
      <c r="AB774" s="8"/>
      <c r="AC774" s="8"/>
      <c r="AD774" s="595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  <c r="AR774" s="8"/>
      <c r="AS774" s="8"/>
      <c r="AT774" s="8"/>
      <c r="AU774" s="8"/>
      <c r="AV774" s="8"/>
      <c r="AW774" s="8"/>
      <c r="AX774" s="8"/>
      <c r="AY774" s="8"/>
      <c r="AZ774" s="8"/>
      <c r="BA774" s="8"/>
      <c r="BB774" s="8"/>
      <c r="BC774" s="8"/>
      <c r="BD774" s="8"/>
      <c r="BE774" s="8"/>
      <c r="BF774" s="8"/>
      <c r="BG774" s="8"/>
      <c r="BH774" s="8"/>
      <c r="BI774" s="8"/>
      <c r="BJ774" s="8"/>
      <c r="BK774" s="8"/>
      <c r="BL774" s="8"/>
      <c r="BM774" s="8"/>
      <c r="BN774" s="8"/>
      <c r="BO774" s="8"/>
      <c r="BP774" s="8"/>
      <c r="BQ774" s="8"/>
      <c r="BR774" s="8"/>
      <c r="BS774" s="8"/>
      <c r="BT774" s="8"/>
    </row>
    <row r="775" ht="15.75" customHeight="1">
      <c r="A775" s="8"/>
      <c r="B775" s="8"/>
      <c r="C775" s="8"/>
      <c r="D775" s="8"/>
      <c r="E775" s="8"/>
      <c r="F775" s="8"/>
      <c r="G775" s="595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595"/>
      <c r="AA775" s="8"/>
      <c r="AB775" s="8"/>
      <c r="AC775" s="8"/>
      <c r="AD775" s="595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  <c r="AR775" s="8"/>
      <c r="AS775" s="8"/>
      <c r="AT775" s="8"/>
      <c r="AU775" s="8"/>
      <c r="AV775" s="8"/>
      <c r="AW775" s="8"/>
      <c r="AX775" s="8"/>
      <c r="AY775" s="8"/>
      <c r="AZ775" s="8"/>
      <c r="BA775" s="8"/>
      <c r="BB775" s="8"/>
      <c r="BC775" s="8"/>
      <c r="BD775" s="8"/>
      <c r="BE775" s="8"/>
      <c r="BF775" s="8"/>
      <c r="BG775" s="8"/>
      <c r="BH775" s="8"/>
      <c r="BI775" s="8"/>
      <c r="BJ775" s="8"/>
      <c r="BK775" s="8"/>
      <c r="BL775" s="8"/>
      <c r="BM775" s="8"/>
      <c r="BN775" s="8"/>
      <c r="BO775" s="8"/>
      <c r="BP775" s="8"/>
      <c r="BQ775" s="8"/>
      <c r="BR775" s="8"/>
      <c r="BS775" s="8"/>
      <c r="BT775" s="8"/>
    </row>
    <row r="776" ht="15.75" customHeight="1">
      <c r="A776" s="8"/>
      <c r="B776" s="8"/>
      <c r="C776" s="8"/>
      <c r="D776" s="8"/>
      <c r="E776" s="8"/>
      <c r="F776" s="8"/>
      <c r="G776" s="595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595"/>
      <c r="AA776" s="8"/>
      <c r="AB776" s="8"/>
      <c r="AC776" s="8"/>
      <c r="AD776" s="595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8"/>
      <c r="AU776" s="8"/>
      <c r="AV776" s="8"/>
      <c r="AW776" s="8"/>
      <c r="AX776" s="8"/>
      <c r="AY776" s="8"/>
      <c r="AZ776" s="8"/>
      <c r="BA776" s="8"/>
      <c r="BB776" s="8"/>
      <c r="BC776" s="8"/>
      <c r="BD776" s="8"/>
      <c r="BE776" s="8"/>
      <c r="BF776" s="8"/>
      <c r="BG776" s="8"/>
      <c r="BH776" s="8"/>
      <c r="BI776" s="8"/>
      <c r="BJ776" s="8"/>
      <c r="BK776" s="8"/>
      <c r="BL776" s="8"/>
      <c r="BM776" s="8"/>
      <c r="BN776" s="8"/>
      <c r="BO776" s="8"/>
      <c r="BP776" s="8"/>
      <c r="BQ776" s="8"/>
      <c r="BR776" s="8"/>
      <c r="BS776" s="8"/>
      <c r="BT776" s="8"/>
    </row>
    <row r="777" ht="15.75" customHeight="1">
      <c r="A777" s="8"/>
      <c r="B777" s="8"/>
      <c r="C777" s="8"/>
      <c r="D777" s="8"/>
      <c r="E777" s="8"/>
      <c r="F777" s="8"/>
      <c r="G777" s="595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595"/>
      <c r="AA777" s="8"/>
      <c r="AB777" s="8"/>
      <c r="AC777" s="8"/>
      <c r="AD777" s="595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  <c r="AR777" s="8"/>
      <c r="AS777" s="8"/>
      <c r="AT777" s="8"/>
      <c r="AU777" s="8"/>
      <c r="AV777" s="8"/>
      <c r="AW777" s="8"/>
      <c r="AX777" s="8"/>
      <c r="AY777" s="8"/>
      <c r="AZ777" s="8"/>
      <c r="BA777" s="8"/>
      <c r="BB777" s="8"/>
      <c r="BC777" s="8"/>
      <c r="BD777" s="8"/>
      <c r="BE777" s="8"/>
      <c r="BF777" s="8"/>
      <c r="BG777" s="8"/>
      <c r="BH777" s="8"/>
      <c r="BI777" s="8"/>
      <c r="BJ777" s="8"/>
      <c r="BK777" s="8"/>
      <c r="BL777" s="8"/>
      <c r="BM777" s="8"/>
      <c r="BN777" s="8"/>
      <c r="BO777" s="8"/>
      <c r="BP777" s="8"/>
      <c r="BQ777" s="8"/>
      <c r="BR777" s="8"/>
      <c r="BS777" s="8"/>
      <c r="BT777" s="8"/>
    </row>
    <row r="778" ht="15.75" customHeight="1">
      <c r="A778" s="8"/>
      <c r="B778" s="8"/>
      <c r="C778" s="8"/>
      <c r="D778" s="8"/>
      <c r="E778" s="8"/>
      <c r="F778" s="8"/>
      <c r="G778" s="595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595"/>
      <c r="AA778" s="8"/>
      <c r="AB778" s="8"/>
      <c r="AC778" s="8"/>
      <c r="AD778" s="595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  <c r="AS778" s="8"/>
      <c r="AT778" s="8"/>
      <c r="AU778" s="8"/>
      <c r="AV778" s="8"/>
      <c r="AW778" s="8"/>
      <c r="AX778" s="8"/>
      <c r="AY778" s="8"/>
      <c r="AZ778" s="8"/>
      <c r="BA778" s="8"/>
      <c r="BB778" s="8"/>
      <c r="BC778" s="8"/>
      <c r="BD778" s="8"/>
      <c r="BE778" s="8"/>
      <c r="BF778" s="8"/>
      <c r="BG778" s="8"/>
      <c r="BH778" s="8"/>
      <c r="BI778" s="8"/>
      <c r="BJ778" s="8"/>
      <c r="BK778" s="8"/>
      <c r="BL778" s="8"/>
      <c r="BM778" s="8"/>
      <c r="BN778" s="8"/>
      <c r="BO778" s="8"/>
      <c r="BP778" s="8"/>
      <c r="BQ778" s="8"/>
      <c r="BR778" s="8"/>
      <c r="BS778" s="8"/>
      <c r="BT778" s="8"/>
    </row>
    <row r="779" ht="15.75" customHeight="1">
      <c r="A779" s="8"/>
      <c r="B779" s="8"/>
      <c r="C779" s="8"/>
      <c r="D779" s="8"/>
      <c r="E779" s="8"/>
      <c r="F779" s="8"/>
      <c r="G779" s="595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595"/>
      <c r="AA779" s="8"/>
      <c r="AB779" s="8"/>
      <c r="AC779" s="8"/>
      <c r="AD779" s="595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  <c r="AS779" s="8"/>
      <c r="AT779" s="8"/>
      <c r="AU779" s="8"/>
      <c r="AV779" s="8"/>
      <c r="AW779" s="8"/>
      <c r="AX779" s="8"/>
      <c r="AY779" s="8"/>
      <c r="AZ779" s="8"/>
      <c r="BA779" s="8"/>
      <c r="BB779" s="8"/>
      <c r="BC779" s="8"/>
      <c r="BD779" s="8"/>
      <c r="BE779" s="8"/>
      <c r="BF779" s="8"/>
      <c r="BG779" s="8"/>
      <c r="BH779" s="8"/>
      <c r="BI779" s="8"/>
      <c r="BJ779" s="8"/>
      <c r="BK779" s="8"/>
      <c r="BL779" s="8"/>
      <c r="BM779" s="8"/>
      <c r="BN779" s="8"/>
      <c r="BO779" s="8"/>
      <c r="BP779" s="8"/>
      <c r="BQ779" s="8"/>
      <c r="BR779" s="8"/>
      <c r="BS779" s="8"/>
      <c r="BT779" s="8"/>
    </row>
    <row r="780" ht="15.75" customHeight="1">
      <c r="A780" s="8"/>
      <c r="B780" s="8"/>
      <c r="C780" s="8"/>
      <c r="D780" s="8"/>
      <c r="E780" s="8"/>
      <c r="F780" s="8"/>
      <c r="G780" s="595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595"/>
      <c r="AA780" s="8"/>
      <c r="AB780" s="8"/>
      <c r="AC780" s="8"/>
      <c r="AD780" s="595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  <c r="AR780" s="8"/>
      <c r="AS780" s="8"/>
      <c r="AT780" s="8"/>
      <c r="AU780" s="8"/>
      <c r="AV780" s="8"/>
      <c r="AW780" s="8"/>
      <c r="AX780" s="8"/>
      <c r="AY780" s="8"/>
      <c r="AZ780" s="8"/>
      <c r="BA780" s="8"/>
      <c r="BB780" s="8"/>
      <c r="BC780" s="8"/>
      <c r="BD780" s="8"/>
      <c r="BE780" s="8"/>
      <c r="BF780" s="8"/>
      <c r="BG780" s="8"/>
      <c r="BH780" s="8"/>
      <c r="BI780" s="8"/>
      <c r="BJ780" s="8"/>
      <c r="BK780" s="8"/>
      <c r="BL780" s="8"/>
      <c r="BM780" s="8"/>
      <c r="BN780" s="8"/>
      <c r="BO780" s="8"/>
      <c r="BP780" s="8"/>
      <c r="BQ780" s="8"/>
      <c r="BR780" s="8"/>
      <c r="BS780" s="8"/>
      <c r="BT780" s="8"/>
    </row>
    <row r="781" ht="15.75" customHeight="1">
      <c r="A781" s="8"/>
      <c r="B781" s="8"/>
      <c r="C781" s="8"/>
      <c r="D781" s="8"/>
      <c r="E781" s="8"/>
      <c r="F781" s="8"/>
      <c r="G781" s="595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595"/>
      <c r="AA781" s="8"/>
      <c r="AB781" s="8"/>
      <c r="AC781" s="8"/>
      <c r="AD781" s="595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  <c r="AS781" s="8"/>
      <c r="AT781" s="8"/>
      <c r="AU781" s="8"/>
      <c r="AV781" s="8"/>
      <c r="AW781" s="8"/>
      <c r="AX781" s="8"/>
      <c r="AY781" s="8"/>
      <c r="AZ781" s="8"/>
      <c r="BA781" s="8"/>
      <c r="BB781" s="8"/>
      <c r="BC781" s="8"/>
      <c r="BD781" s="8"/>
      <c r="BE781" s="8"/>
      <c r="BF781" s="8"/>
      <c r="BG781" s="8"/>
      <c r="BH781" s="8"/>
      <c r="BI781" s="8"/>
      <c r="BJ781" s="8"/>
      <c r="BK781" s="8"/>
      <c r="BL781" s="8"/>
      <c r="BM781" s="8"/>
      <c r="BN781" s="8"/>
      <c r="BO781" s="8"/>
      <c r="BP781" s="8"/>
      <c r="BQ781" s="8"/>
      <c r="BR781" s="8"/>
      <c r="BS781" s="8"/>
      <c r="BT781" s="8"/>
    </row>
    <row r="782" ht="15.75" customHeight="1">
      <c r="A782" s="8"/>
      <c r="B782" s="8"/>
      <c r="C782" s="8"/>
      <c r="D782" s="8"/>
      <c r="E782" s="8"/>
      <c r="F782" s="8"/>
      <c r="G782" s="595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595"/>
      <c r="AA782" s="8"/>
      <c r="AB782" s="8"/>
      <c r="AC782" s="8"/>
      <c r="AD782" s="595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  <c r="AR782" s="8"/>
      <c r="AS782" s="8"/>
      <c r="AT782" s="8"/>
      <c r="AU782" s="8"/>
      <c r="AV782" s="8"/>
      <c r="AW782" s="8"/>
      <c r="AX782" s="8"/>
      <c r="AY782" s="8"/>
      <c r="AZ782" s="8"/>
      <c r="BA782" s="8"/>
      <c r="BB782" s="8"/>
      <c r="BC782" s="8"/>
      <c r="BD782" s="8"/>
      <c r="BE782" s="8"/>
      <c r="BF782" s="8"/>
      <c r="BG782" s="8"/>
      <c r="BH782" s="8"/>
      <c r="BI782" s="8"/>
      <c r="BJ782" s="8"/>
      <c r="BK782" s="8"/>
      <c r="BL782" s="8"/>
      <c r="BM782" s="8"/>
      <c r="BN782" s="8"/>
      <c r="BO782" s="8"/>
      <c r="BP782" s="8"/>
      <c r="BQ782" s="8"/>
      <c r="BR782" s="8"/>
      <c r="BS782" s="8"/>
      <c r="BT782" s="8"/>
    </row>
    <row r="783" ht="15.75" customHeight="1">
      <c r="A783" s="8"/>
      <c r="B783" s="8"/>
      <c r="C783" s="8"/>
      <c r="D783" s="8"/>
      <c r="E783" s="8"/>
      <c r="F783" s="8"/>
      <c r="G783" s="595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595"/>
      <c r="AA783" s="8"/>
      <c r="AB783" s="8"/>
      <c r="AC783" s="8"/>
      <c r="AD783" s="595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  <c r="AR783" s="8"/>
      <c r="AS783" s="8"/>
      <c r="AT783" s="8"/>
      <c r="AU783" s="8"/>
      <c r="AV783" s="8"/>
      <c r="AW783" s="8"/>
      <c r="AX783" s="8"/>
      <c r="AY783" s="8"/>
      <c r="AZ783" s="8"/>
      <c r="BA783" s="8"/>
      <c r="BB783" s="8"/>
      <c r="BC783" s="8"/>
      <c r="BD783" s="8"/>
      <c r="BE783" s="8"/>
      <c r="BF783" s="8"/>
      <c r="BG783" s="8"/>
      <c r="BH783" s="8"/>
      <c r="BI783" s="8"/>
      <c r="BJ783" s="8"/>
      <c r="BK783" s="8"/>
      <c r="BL783" s="8"/>
      <c r="BM783" s="8"/>
      <c r="BN783" s="8"/>
      <c r="BO783" s="8"/>
      <c r="BP783" s="8"/>
      <c r="BQ783" s="8"/>
      <c r="BR783" s="8"/>
      <c r="BS783" s="8"/>
      <c r="BT783" s="8"/>
    </row>
    <row r="784" ht="15.75" customHeight="1">
      <c r="A784" s="8"/>
      <c r="B784" s="8"/>
      <c r="C784" s="8"/>
      <c r="D784" s="8"/>
      <c r="E784" s="8"/>
      <c r="F784" s="8"/>
      <c r="G784" s="595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595"/>
      <c r="AA784" s="8"/>
      <c r="AB784" s="8"/>
      <c r="AC784" s="8"/>
      <c r="AD784" s="595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  <c r="AS784" s="8"/>
      <c r="AT784" s="8"/>
      <c r="AU784" s="8"/>
      <c r="AV784" s="8"/>
      <c r="AW784" s="8"/>
      <c r="AX784" s="8"/>
      <c r="AY784" s="8"/>
      <c r="AZ784" s="8"/>
      <c r="BA784" s="8"/>
      <c r="BB784" s="8"/>
      <c r="BC784" s="8"/>
      <c r="BD784" s="8"/>
      <c r="BE784" s="8"/>
      <c r="BF784" s="8"/>
      <c r="BG784" s="8"/>
      <c r="BH784" s="8"/>
      <c r="BI784" s="8"/>
      <c r="BJ784" s="8"/>
      <c r="BK784" s="8"/>
      <c r="BL784" s="8"/>
      <c r="BM784" s="8"/>
      <c r="BN784" s="8"/>
      <c r="BO784" s="8"/>
      <c r="BP784" s="8"/>
      <c r="BQ784" s="8"/>
      <c r="BR784" s="8"/>
      <c r="BS784" s="8"/>
      <c r="BT784" s="8"/>
    </row>
    <row r="785" ht="15.75" customHeight="1">
      <c r="A785" s="8"/>
      <c r="B785" s="8"/>
      <c r="C785" s="8"/>
      <c r="D785" s="8"/>
      <c r="E785" s="8"/>
      <c r="F785" s="8"/>
      <c r="G785" s="595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595"/>
      <c r="AA785" s="8"/>
      <c r="AB785" s="8"/>
      <c r="AC785" s="8"/>
      <c r="AD785" s="595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  <c r="AS785" s="8"/>
      <c r="AT785" s="8"/>
      <c r="AU785" s="8"/>
      <c r="AV785" s="8"/>
      <c r="AW785" s="8"/>
      <c r="AX785" s="8"/>
      <c r="AY785" s="8"/>
      <c r="AZ785" s="8"/>
      <c r="BA785" s="8"/>
      <c r="BB785" s="8"/>
      <c r="BC785" s="8"/>
      <c r="BD785" s="8"/>
      <c r="BE785" s="8"/>
      <c r="BF785" s="8"/>
      <c r="BG785" s="8"/>
      <c r="BH785" s="8"/>
      <c r="BI785" s="8"/>
      <c r="BJ785" s="8"/>
      <c r="BK785" s="8"/>
      <c r="BL785" s="8"/>
      <c r="BM785" s="8"/>
      <c r="BN785" s="8"/>
      <c r="BO785" s="8"/>
      <c r="BP785" s="8"/>
      <c r="BQ785" s="8"/>
      <c r="BR785" s="8"/>
      <c r="BS785" s="8"/>
      <c r="BT785" s="8"/>
    </row>
    <row r="786" ht="15.75" customHeight="1">
      <c r="A786" s="8"/>
      <c r="B786" s="8"/>
      <c r="C786" s="8"/>
      <c r="D786" s="8"/>
      <c r="E786" s="8"/>
      <c r="F786" s="8"/>
      <c r="G786" s="595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595"/>
      <c r="AA786" s="8"/>
      <c r="AB786" s="8"/>
      <c r="AC786" s="8"/>
      <c r="AD786" s="595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  <c r="AR786" s="8"/>
      <c r="AS786" s="8"/>
      <c r="AT786" s="8"/>
      <c r="AU786" s="8"/>
      <c r="AV786" s="8"/>
      <c r="AW786" s="8"/>
      <c r="AX786" s="8"/>
      <c r="AY786" s="8"/>
      <c r="AZ786" s="8"/>
      <c r="BA786" s="8"/>
      <c r="BB786" s="8"/>
      <c r="BC786" s="8"/>
      <c r="BD786" s="8"/>
      <c r="BE786" s="8"/>
      <c r="BF786" s="8"/>
      <c r="BG786" s="8"/>
      <c r="BH786" s="8"/>
      <c r="BI786" s="8"/>
      <c r="BJ786" s="8"/>
      <c r="BK786" s="8"/>
      <c r="BL786" s="8"/>
      <c r="BM786" s="8"/>
      <c r="BN786" s="8"/>
      <c r="BO786" s="8"/>
      <c r="BP786" s="8"/>
      <c r="BQ786" s="8"/>
      <c r="BR786" s="8"/>
      <c r="BS786" s="8"/>
      <c r="BT786" s="8"/>
    </row>
    <row r="787" ht="15.75" customHeight="1">
      <c r="A787" s="8"/>
      <c r="B787" s="8"/>
      <c r="C787" s="8"/>
      <c r="D787" s="8"/>
      <c r="E787" s="8"/>
      <c r="F787" s="8"/>
      <c r="G787" s="595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595"/>
      <c r="AA787" s="8"/>
      <c r="AB787" s="8"/>
      <c r="AC787" s="8"/>
      <c r="AD787" s="595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8"/>
      <c r="AR787" s="8"/>
      <c r="AS787" s="8"/>
      <c r="AT787" s="8"/>
      <c r="AU787" s="8"/>
      <c r="AV787" s="8"/>
      <c r="AW787" s="8"/>
      <c r="AX787" s="8"/>
      <c r="AY787" s="8"/>
      <c r="AZ787" s="8"/>
      <c r="BA787" s="8"/>
      <c r="BB787" s="8"/>
      <c r="BC787" s="8"/>
      <c r="BD787" s="8"/>
      <c r="BE787" s="8"/>
      <c r="BF787" s="8"/>
      <c r="BG787" s="8"/>
      <c r="BH787" s="8"/>
      <c r="BI787" s="8"/>
      <c r="BJ787" s="8"/>
      <c r="BK787" s="8"/>
      <c r="BL787" s="8"/>
      <c r="BM787" s="8"/>
      <c r="BN787" s="8"/>
      <c r="BO787" s="8"/>
      <c r="BP787" s="8"/>
      <c r="BQ787" s="8"/>
      <c r="BR787" s="8"/>
      <c r="BS787" s="8"/>
      <c r="BT787" s="8"/>
    </row>
    <row r="788" ht="15.75" customHeight="1">
      <c r="A788" s="8"/>
      <c r="B788" s="8"/>
      <c r="C788" s="8"/>
      <c r="D788" s="8"/>
      <c r="E788" s="8"/>
      <c r="F788" s="8"/>
      <c r="G788" s="595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595"/>
      <c r="AA788" s="8"/>
      <c r="AB788" s="8"/>
      <c r="AC788" s="8"/>
      <c r="AD788" s="595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8"/>
      <c r="AR788" s="8"/>
      <c r="AS788" s="8"/>
      <c r="AT788" s="8"/>
      <c r="AU788" s="8"/>
      <c r="AV788" s="8"/>
      <c r="AW788" s="8"/>
      <c r="AX788" s="8"/>
      <c r="AY788" s="8"/>
      <c r="AZ788" s="8"/>
      <c r="BA788" s="8"/>
      <c r="BB788" s="8"/>
      <c r="BC788" s="8"/>
      <c r="BD788" s="8"/>
      <c r="BE788" s="8"/>
      <c r="BF788" s="8"/>
      <c r="BG788" s="8"/>
      <c r="BH788" s="8"/>
      <c r="BI788" s="8"/>
      <c r="BJ788" s="8"/>
      <c r="BK788" s="8"/>
      <c r="BL788" s="8"/>
      <c r="BM788" s="8"/>
      <c r="BN788" s="8"/>
      <c r="BO788" s="8"/>
      <c r="BP788" s="8"/>
      <c r="BQ788" s="8"/>
      <c r="BR788" s="8"/>
      <c r="BS788" s="8"/>
      <c r="BT788" s="8"/>
    </row>
    <row r="789" ht="15.75" customHeight="1">
      <c r="A789" s="8"/>
      <c r="B789" s="8"/>
      <c r="C789" s="8"/>
      <c r="D789" s="8"/>
      <c r="E789" s="8"/>
      <c r="F789" s="8"/>
      <c r="G789" s="595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595"/>
      <c r="AA789" s="8"/>
      <c r="AB789" s="8"/>
      <c r="AC789" s="8"/>
      <c r="AD789" s="595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  <c r="AS789" s="8"/>
      <c r="AT789" s="8"/>
      <c r="AU789" s="8"/>
      <c r="AV789" s="8"/>
      <c r="AW789" s="8"/>
      <c r="AX789" s="8"/>
      <c r="AY789" s="8"/>
      <c r="AZ789" s="8"/>
      <c r="BA789" s="8"/>
      <c r="BB789" s="8"/>
      <c r="BC789" s="8"/>
      <c r="BD789" s="8"/>
      <c r="BE789" s="8"/>
      <c r="BF789" s="8"/>
      <c r="BG789" s="8"/>
      <c r="BH789" s="8"/>
      <c r="BI789" s="8"/>
      <c r="BJ789" s="8"/>
      <c r="BK789" s="8"/>
      <c r="BL789" s="8"/>
      <c r="BM789" s="8"/>
      <c r="BN789" s="8"/>
      <c r="BO789" s="8"/>
      <c r="BP789" s="8"/>
      <c r="BQ789" s="8"/>
      <c r="BR789" s="8"/>
      <c r="BS789" s="8"/>
      <c r="BT789" s="8"/>
    </row>
    <row r="790" ht="15.75" customHeight="1">
      <c r="A790" s="8"/>
      <c r="B790" s="8"/>
      <c r="C790" s="8"/>
      <c r="D790" s="8"/>
      <c r="E790" s="8"/>
      <c r="F790" s="8"/>
      <c r="G790" s="595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595"/>
      <c r="AA790" s="8"/>
      <c r="AB790" s="8"/>
      <c r="AC790" s="8"/>
      <c r="AD790" s="595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  <c r="AR790" s="8"/>
      <c r="AS790" s="8"/>
      <c r="AT790" s="8"/>
      <c r="AU790" s="8"/>
      <c r="AV790" s="8"/>
      <c r="AW790" s="8"/>
      <c r="AX790" s="8"/>
      <c r="AY790" s="8"/>
      <c r="AZ790" s="8"/>
      <c r="BA790" s="8"/>
      <c r="BB790" s="8"/>
      <c r="BC790" s="8"/>
      <c r="BD790" s="8"/>
      <c r="BE790" s="8"/>
      <c r="BF790" s="8"/>
      <c r="BG790" s="8"/>
      <c r="BH790" s="8"/>
      <c r="BI790" s="8"/>
      <c r="BJ790" s="8"/>
      <c r="BK790" s="8"/>
      <c r="BL790" s="8"/>
      <c r="BM790" s="8"/>
      <c r="BN790" s="8"/>
      <c r="BO790" s="8"/>
      <c r="BP790" s="8"/>
      <c r="BQ790" s="8"/>
      <c r="BR790" s="8"/>
      <c r="BS790" s="8"/>
      <c r="BT790" s="8"/>
    </row>
    <row r="791" ht="15.75" customHeight="1">
      <c r="A791" s="8"/>
      <c r="B791" s="8"/>
      <c r="C791" s="8"/>
      <c r="D791" s="8"/>
      <c r="E791" s="8"/>
      <c r="F791" s="8"/>
      <c r="G791" s="595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595"/>
      <c r="AA791" s="8"/>
      <c r="AB791" s="8"/>
      <c r="AC791" s="8"/>
      <c r="AD791" s="595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  <c r="AR791" s="8"/>
      <c r="AS791" s="8"/>
      <c r="AT791" s="8"/>
      <c r="AU791" s="8"/>
      <c r="AV791" s="8"/>
      <c r="AW791" s="8"/>
      <c r="AX791" s="8"/>
      <c r="AY791" s="8"/>
      <c r="AZ791" s="8"/>
      <c r="BA791" s="8"/>
      <c r="BB791" s="8"/>
      <c r="BC791" s="8"/>
      <c r="BD791" s="8"/>
      <c r="BE791" s="8"/>
      <c r="BF791" s="8"/>
      <c r="BG791" s="8"/>
      <c r="BH791" s="8"/>
      <c r="BI791" s="8"/>
      <c r="BJ791" s="8"/>
      <c r="BK791" s="8"/>
      <c r="BL791" s="8"/>
      <c r="BM791" s="8"/>
      <c r="BN791" s="8"/>
      <c r="BO791" s="8"/>
      <c r="BP791" s="8"/>
      <c r="BQ791" s="8"/>
      <c r="BR791" s="8"/>
      <c r="BS791" s="8"/>
      <c r="BT791" s="8"/>
    </row>
    <row r="792" ht="15.75" customHeight="1">
      <c r="A792" s="8"/>
      <c r="B792" s="8"/>
      <c r="C792" s="8"/>
      <c r="D792" s="8"/>
      <c r="E792" s="8"/>
      <c r="F792" s="8"/>
      <c r="G792" s="595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595"/>
      <c r="AA792" s="8"/>
      <c r="AB792" s="8"/>
      <c r="AC792" s="8"/>
      <c r="AD792" s="595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8"/>
      <c r="AR792" s="8"/>
      <c r="AS792" s="8"/>
      <c r="AT792" s="8"/>
      <c r="AU792" s="8"/>
      <c r="AV792" s="8"/>
      <c r="AW792" s="8"/>
      <c r="AX792" s="8"/>
      <c r="AY792" s="8"/>
      <c r="AZ792" s="8"/>
      <c r="BA792" s="8"/>
      <c r="BB792" s="8"/>
      <c r="BC792" s="8"/>
      <c r="BD792" s="8"/>
      <c r="BE792" s="8"/>
      <c r="BF792" s="8"/>
      <c r="BG792" s="8"/>
      <c r="BH792" s="8"/>
      <c r="BI792" s="8"/>
      <c r="BJ792" s="8"/>
      <c r="BK792" s="8"/>
      <c r="BL792" s="8"/>
      <c r="BM792" s="8"/>
      <c r="BN792" s="8"/>
      <c r="BO792" s="8"/>
      <c r="BP792" s="8"/>
      <c r="BQ792" s="8"/>
      <c r="BR792" s="8"/>
      <c r="BS792" s="8"/>
      <c r="BT792" s="8"/>
    </row>
    <row r="793" ht="15.75" customHeight="1">
      <c r="A793" s="8"/>
      <c r="B793" s="8"/>
      <c r="C793" s="8"/>
      <c r="D793" s="8"/>
      <c r="E793" s="8"/>
      <c r="F793" s="8"/>
      <c r="G793" s="595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595"/>
      <c r="AA793" s="8"/>
      <c r="AB793" s="8"/>
      <c r="AC793" s="8"/>
      <c r="AD793" s="595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  <c r="AR793" s="8"/>
      <c r="AS793" s="8"/>
      <c r="AT793" s="8"/>
      <c r="AU793" s="8"/>
      <c r="AV793" s="8"/>
      <c r="AW793" s="8"/>
      <c r="AX793" s="8"/>
      <c r="AY793" s="8"/>
      <c r="AZ793" s="8"/>
      <c r="BA793" s="8"/>
      <c r="BB793" s="8"/>
      <c r="BC793" s="8"/>
      <c r="BD793" s="8"/>
      <c r="BE793" s="8"/>
      <c r="BF793" s="8"/>
      <c r="BG793" s="8"/>
      <c r="BH793" s="8"/>
      <c r="BI793" s="8"/>
      <c r="BJ793" s="8"/>
      <c r="BK793" s="8"/>
      <c r="BL793" s="8"/>
      <c r="BM793" s="8"/>
      <c r="BN793" s="8"/>
      <c r="BO793" s="8"/>
      <c r="BP793" s="8"/>
      <c r="BQ793" s="8"/>
      <c r="BR793" s="8"/>
      <c r="BS793" s="8"/>
      <c r="BT793" s="8"/>
    </row>
    <row r="794" ht="15.75" customHeight="1">
      <c r="A794" s="8"/>
      <c r="B794" s="8"/>
      <c r="C794" s="8"/>
      <c r="D794" s="8"/>
      <c r="E794" s="8"/>
      <c r="F794" s="8"/>
      <c r="G794" s="595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595"/>
      <c r="AA794" s="8"/>
      <c r="AB794" s="8"/>
      <c r="AC794" s="8"/>
      <c r="AD794" s="595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8"/>
      <c r="AR794" s="8"/>
      <c r="AS794" s="8"/>
      <c r="AT794" s="8"/>
      <c r="AU794" s="8"/>
      <c r="AV794" s="8"/>
      <c r="AW794" s="8"/>
      <c r="AX794" s="8"/>
      <c r="AY794" s="8"/>
      <c r="AZ794" s="8"/>
      <c r="BA794" s="8"/>
      <c r="BB794" s="8"/>
      <c r="BC794" s="8"/>
      <c r="BD794" s="8"/>
      <c r="BE794" s="8"/>
      <c r="BF794" s="8"/>
      <c r="BG794" s="8"/>
      <c r="BH794" s="8"/>
      <c r="BI794" s="8"/>
      <c r="BJ794" s="8"/>
      <c r="BK794" s="8"/>
      <c r="BL794" s="8"/>
      <c r="BM794" s="8"/>
      <c r="BN794" s="8"/>
      <c r="BO794" s="8"/>
      <c r="BP794" s="8"/>
      <c r="BQ794" s="8"/>
      <c r="BR794" s="8"/>
      <c r="BS794" s="8"/>
      <c r="BT794" s="8"/>
    </row>
    <row r="795" ht="15.75" customHeight="1">
      <c r="A795" s="8"/>
      <c r="B795" s="8"/>
      <c r="C795" s="8"/>
      <c r="D795" s="8"/>
      <c r="E795" s="8"/>
      <c r="F795" s="8"/>
      <c r="G795" s="595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595"/>
      <c r="AA795" s="8"/>
      <c r="AB795" s="8"/>
      <c r="AC795" s="8"/>
      <c r="AD795" s="595"/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O795" s="8"/>
      <c r="AP795" s="8"/>
      <c r="AQ795" s="8"/>
      <c r="AR795" s="8"/>
      <c r="AS795" s="8"/>
      <c r="AT795" s="8"/>
      <c r="AU795" s="8"/>
      <c r="AV795" s="8"/>
      <c r="AW795" s="8"/>
      <c r="AX795" s="8"/>
      <c r="AY795" s="8"/>
      <c r="AZ795" s="8"/>
      <c r="BA795" s="8"/>
      <c r="BB795" s="8"/>
      <c r="BC795" s="8"/>
      <c r="BD795" s="8"/>
      <c r="BE795" s="8"/>
      <c r="BF795" s="8"/>
      <c r="BG795" s="8"/>
      <c r="BH795" s="8"/>
      <c r="BI795" s="8"/>
      <c r="BJ795" s="8"/>
      <c r="BK795" s="8"/>
      <c r="BL795" s="8"/>
      <c r="BM795" s="8"/>
      <c r="BN795" s="8"/>
      <c r="BO795" s="8"/>
      <c r="BP795" s="8"/>
      <c r="BQ795" s="8"/>
      <c r="BR795" s="8"/>
      <c r="BS795" s="8"/>
      <c r="BT795" s="8"/>
    </row>
    <row r="796" ht="15.75" customHeight="1">
      <c r="A796" s="8"/>
      <c r="B796" s="8"/>
      <c r="C796" s="8"/>
      <c r="D796" s="8"/>
      <c r="E796" s="8"/>
      <c r="F796" s="8"/>
      <c r="G796" s="595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595"/>
      <c r="AA796" s="8"/>
      <c r="AB796" s="8"/>
      <c r="AC796" s="8"/>
      <c r="AD796" s="595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8"/>
      <c r="AR796" s="8"/>
      <c r="AS796" s="8"/>
      <c r="AT796" s="8"/>
      <c r="AU796" s="8"/>
      <c r="AV796" s="8"/>
      <c r="AW796" s="8"/>
      <c r="AX796" s="8"/>
      <c r="AY796" s="8"/>
      <c r="AZ796" s="8"/>
      <c r="BA796" s="8"/>
      <c r="BB796" s="8"/>
      <c r="BC796" s="8"/>
      <c r="BD796" s="8"/>
      <c r="BE796" s="8"/>
      <c r="BF796" s="8"/>
      <c r="BG796" s="8"/>
      <c r="BH796" s="8"/>
      <c r="BI796" s="8"/>
      <c r="BJ796" s="8"/>
      <c r="BK796" s="8"/>
      <c r="BL796" s="8"/>
      <c r="BM796" s="8"/>
      <c r="BN796" s="8"/>
      <c r="BO796" s="8"/>
      <c r="BP796" s="8"/>
      <c r="BQ796" s="8"/>
      <c r="BR796" s="8"/>
      <c r="BS796" s="8"/>
      <c r="BT796" s="8"/>
    </row>
    <row r="797" ht="15.75" customHeight="1">
      <c r="A797" s="8"/>
      <c r="B797" s="8"/>
      <c r="C797" s="8"/>
      <c r="D797" s="8"/>
      <c r="E797" s="8"/>
      <c r="F797" s="8"/>
      <c r="G797" s="595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595"/>
      <c r="AA797" s="8"/>
      <c r="AB797" s="8"/>
      <c r="AC797" s="8"/>
      <c r="AD797" s="595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O797" s="8"/>
      <c r="AP797" s="8"/>
      <c r="AQ797" s="8"/>
      <c r="AR797" s="8"/>
      <c r="AS797" s="8"/>
      <c r="AT797" s="8"/>
      <c r="AU797" s="8"/>
      <c r="AV797" s="8"/>
      <c r="AW797" s="8"/>
      <c r="AX797" s="8"/>
      <c r="AY797" s="8"/>
      <c r="AZ797" s="8"/>
      <c r="BA797" s="8"/>
      <c r="BB797" s="8"/>
      <c r="BC797" s="8"/>
      <c r="BD797" s="8"/>
      <c r="BE797" s="8"/>
      <c r="BF797" s="8"/>
      <c r="BG797" s="8"/>
      <c r="BH797" s="8"/>
      <c r="BI797" s="8"/>
      <c r="BJ797" s="8"/>
      <c r="BK797" s="8"/>
      <c r="BL797" s="8"/>
      <c r="BM797" s="8"/>
      <c r="BN797" s="8"/>
      <c r="BO797" s="8"/>
      <c r="BP797" s="8"/>
      <c r="BQ797" s="8"/>
      <c r="BR797" s="8"/>
      <c r="BS797" s="8"/>
      <c r="BT797" s="8"/>
    </row>
    <row r="798" ht="15.75" customHeight="1">
      <c r="A798" s="8"/>
      <c r="B798" s="8"/>
      <c r="C798" s="8"/>
      <c r="D798" s="8"/>
      <c r="E798" s="8"/>
      <c r="F798" s="8"/>
      <c r="G798" s="595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595"/>
      <c r="AA798" s="8"/>
      <c r="AB798" s="8"/>
      <c r="AC798" s="8"/>
      <c r="AD798" s="595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8"/>
      <c r="AR798" s="8"/>
      <c r="AS798" s="8"/>
      <c r="AT798" s="8"/>
      <c r="AU798" s="8"/>
      <c r="AV798" s="8"/>
      <c r="AW798" s="8"/>
      <c r="AX798" s="8"/>
      <c r="AY798" s="8"/>
      <c r="AZ798" s="8"/>
      <c r="BA798" s="8"/>
      <c r="BB798" s="8"/>
      <c r="BC798" s="8"/>
      <c r="BD798" s="8"/>
      <c r="BE798" s="8"/>
      <c r="BF798" s="8"/>
      <c r="BG798" s="8"/>
      <c r="BH798" s="8"/>
      <c r="BI798" s="8"/>
      <c r="BJ798" s="8"/>
      <c r="BK798" s="8"/>
      <c r="BL798" s="8"/>
      <c r="BM798" s="8"/>
      <c r="BN798" s="8"/>
      <c r="BO798" s="8"/>
      <c r="BP798" s="8"/>
      <c r="BQ798" s="8"/>
      <c r="BR798" s="8"/>
      <c r="BS798" s="8"/>
      <c r="BT798" s="8"/>
    </row>
    <row r="799" ht="15.75" customHeight="1">
      <c r="A799" s="8"/>
      <c r="B799" s="8"/>
      <c r="C799" s="8"/>
      <c r="D799" s="8"/>
      <c r="E799" s="8"/>
      <c r="F799" s="8"/>
      <c r="G799" s="595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595"/>
      <c r="AA799" s="8"/>
      <c r="AB799" s="8"/>
      <c r="AC799" s="8"/>
      <c r="AD799" s="595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  <c r="AR799" s="8"/>
      <c r="AS799" s="8"/>
      <c r="AT799" s="8"/>
      <c r="AU799" s="8"/>
      <c r="AV799" s="8"/>
      <c r="AW799" s="8"/>
      <c r="AX799" s="8"/>
      <c r="AY799" s="8"/>
      <c r="AZ799" s="8"/>
      <c r="BA799" s="8"/>
      <c r="BB799" s="8"/>
      <c r="BC799" s="8"/>
      <c r="BD799" s="8"/>
      <c r="BE799" s="8"/>
      <c r="BF799" s="8"/>
      <c r="BG799" s="8"/>
      <c r="BH799" s="8"/>
      <c r="BI799" s="8"/>
      <c r="BJ799" s="8"/>
      <c r="BK799" s="8"/>
      <c r="BL799" s="8"/>
      <c r="BM799" s="8"/>
      <c r="BN799" s="8"/>
      <c r="BO799" s="8"/>
      <c r="BP799" s="8"/>
      <c r="BQ799" s="8"/>
      <c r="BR799" s="8"/>
      <c r="BS799" s="8"/>
      <c r="BT799" s="8"/>
    </row>
    <row r="800" ht="15.75" customHeight="1">
      <c r="A800" s="8"/>
      <c r="B800" s="8"/>
      <c r="C800" s="8"/>
      <c r="D800" s="8"/>
      <c r="E800" s="8"/>
      <c r="F800" s="8"/>
      <c r="G800" s="595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595"/>
      <c r="AA800" s="8"/>
      <c r="AB800" s="8"/>
      <c r="AC800" s="8"/>
      <c r="AD800" s="595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8"/>
      <c r="AS800" s="8"/>
      <c r="AT800" s="8"/>
      <c r="AU800" s="8"/>
      <c r="AV800" s="8"/>
      <c r="AW800" s="8"/>
      <c r="AX800" s="8"/>
      <c r="AY800" s="8"/>
      <c r="AZ800" s="8"/>
      <c r="BA800" s="8"/>
      <c r="BB800" s="8"/>
      <c r="BC800" s="8"/>
      <c r="BD800" s="8"/>
      <c r="BE800" s="8"/>
      <c r="BF800" s="8"/>
      <c r="BG800" s="8"/>
      <c r="BH800" s="8"/>
      <c r="BI800" s="8"/>
      <c r="BJ800" s="8"/>
      <c r="BK800" s="8"/>
      <c r="BL800" s="8"/>
      <c r="BM800" s="8"/>
      <c r="BN800" s="8"/>
      <c r="BO800" s="8"/>
      <c r="BP800" s="8"/>
      <c r="BQ800" s="8"/>
      <c r="BR800" s="8"/>
      <c r="BS800" s="8"/>
      <c r="BT800" s="8"/>
    </row>
    <row r="801" ht="15.75" customHeight="1">
      <c r="A801" s="8"/>
      <c r="B801" s="8"/>
      <c r="C801" s="8"/>
      <c r="D801" s="8"/>
      <c r="E801" s="8"/>
      <c r="F801" s="8"/>
      <c r="G801" s="595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595"/>
      <c r="AA801" s="8"/>
      <c r="AB801" s="8"/>
      <c r="AC801" s="8"/>
      <c r="AD801" s="595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8"/>
      <c r="AS801" s="8"/>
      <c r="AT801" s="8"/>
      <c r="AU801" s="8"/>
      <c r="AV801" s="8"/>
      <c r="AW801" s="8"/>
      <c r="AX801" s="8"/>
      <c r="AY801" s="8"/>
      <c r="AZ801" s="8"/>
      <c r="BA801" s="8"/>
      <c r="BB801" s="8"/>
      <c r="BC801" s="8"/>
      <c r="BD801" s="8"/>
      <c r="BE801" s="8"/>
      <c r="BF801" s="8"/>
      <c r="BG801" s="8"/>
      <c r="BH801" s="8"/>
      <c r="BI801" s="8"/>
      <c r="BJ801" s="8"/>
      <c r="BK801" s="8"/>
      <c r="BL801" s="8"/>
      <c r="BM801" s="8"/>
      <c r="BN801" s="8"/>
      <c r="BO801" s="8"/>
      <c r="BP801" s="8"/>
      <c r="BQ801" s="8"/>
      <c r="BR801" s="8"/>
      <c r="BS801" s="8"/>
      <c r="BT801" s="8"/>
    </row>
    <row r="802" ht="15.75" customHeight="1">
      <c r="A802" s="8"/>
      <c r="B802" s="8"/>
      <c r="C802" s="8"/>
      <c r="D802" s="8"/>
      <c r="E802" s="8"/>
      <c r="F802" s="8"/>
      <c r="G802" s="595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595"/>
      <c r="AA802" s="8"/>
      <c r="AB802" s="8"/>
      <c r="AC802" s="8"/>
      <c r="AD802" s="595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8"/>
      <c r="AR802" s="8"/>
      <c r="AS802" s="8"/>
      <c r="AT802" s="8"/>
      <c r="AU802" s="8"/>
      <c r="AV802" s="8"/>
      <c r="AW802" s="8"/>
      <c r="AX802" s="8"/>
      <c r="AY802" s="8"/>
      <c r="AZ802" s="8"/>
      <c r="BA802" s="8"/>
      <c r="BB802" s="8"/>
      <c r="BC802" s="8"/>
      <c r="BD802" s="8"/>
      <c r="BE802" s="8"/>
      <c r="BF802" s="8"/>
      <c r="BG802" s="8"/>
      <c r="BH802" s="8"/>
      <c r="BI802" s="8"/>
      <c r="BJ802" s="8"/>
      <c r="BK802" s="8"/>
      <c r="BL802" s="8"/>
      <c r="BM802" s="8"/>
      <c r="BN802" s="8"/>
      <c r="BO802" s="8"/>
      <c r="BP802" s="8"/>
      <c r="BQ802" s="8"/>
      <c r="BR802" s="8"/>
      <c r="BS802" s="8"/>
      <c r="BT802" s="8"/>
    </row>
    <row r="803" ht="15.75" customHeight="1">
      <c r="A803" s="8"/>
      <c r="B803" s="8"/>
      <c r="C803" s="8"/>
      <c r="D803" s="8"/>
      <c r="E803" s="8"/>
      <c r="F803" s="8"/>
      <c r="G803" s="595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595"/>
      <c r="AA803" s="8"/>
      <c r="AB803" s="8"/>
      <c r="AC803" s="8"/>
      <c r="AD803" s="595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O803" s="8"/>
      <c r="AP803" s="8"/>
      <c r="AQ803" s="8"/>
      <c r="AR803" s="8"/>
      <c r="AS803" s="8"/>
      <c r="AT803" s="8"/>
      <c r="AU803" s="8"/>
      <c r="AV803" s="8"/>
      <c r="AW803" s="8"/>
      <c r="AX803" s="8"/>
      <c r="AY803" s="8"/>
      <c r="AZ803" s="8"/>
      <c r="BA803" s="8"/>
      <c r="BB803" s="8"/>
      <c r="BC803" s="8"/>
      <c r="BD803" s="8"/>
      <c r="BE803" s="8"/>
      <c r="BF803" s="8"/>
      <c r="BG803" s="8"/>
      <c r="BH803" s="8"/>
      <c r="BI803" s="8"/>
      <c r="BJ803" s="8"/>
      <c r="BK803" s="8"/>
      <c r="BL803" s="8"/>
      <c r="BM803" s="8"/>
      <c r="BN803" s="8"/>
      <c r="BO803" s="8"/>
      <c r="BP803" s="8"/>
      <c r="BQ803" s="8"/>
      <c r="BR803" s="8"/>
      <c r="BS803" s="8"/>
      <c r="BT803" s="8"/>
    </row>
    <row r="804" ht="15.75" customHeight="1">
      <c r="A804" s="8"/>
      <c r="B804" s="8"/>
      <c r="C804" s="8"/>
      <c r="D804" s="8"/>
      <c r="E804" s="8"/>
      <c r="F804" s="8"/>
      <c r="G804" s="595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595"/>
      <c r="AA804" s="8"/>
      <c r="AB804" s="8"/>
      <c r="AC804" s="8"/>
      <c r="AD804" s="595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8"/>
      <c r="AR804" s="8"/>
      <c r="AS804" s="8"/>
      <c r="AT804" s="8"/>
      <c r="AU804" s="8"/>
      <c r="AV804" s="8"/>
      <c r="AW804" s="8"/>
      <c r="AX804" s="8"/>
      <c r="AY804" s="8"/>
      <c r="AZ804" s="8"/>
      <c r="BA804" s="8"/>
      <c r="BB804" s="8"/>
      <c r="BC804" s="8"/>
      <c r="BD804" s="8"/>
      <c r="BE804" s="8"/>
      <c r="BF804" s="8"/>
      <c r="BG804" s="8"/>
      <c r="BH804" s="8"/>
      <c r="BI804" s="8"/>
      <c r="BJ804" s="8"/>
      <c r="BK804" s="8"/>
      <c r="BL804" s="8"/>
      <c r="BM804" s="8"/>
      <c r="BN804" s="8"/>
      <c r="BO804" s="8"/>
      <c r="BP804" s="8"/>
      <c r="BQ804" s="8"/>
      <c r="BR804" s="8"/>
      <c r="BS804" s="8"/>
      <c r="BT804" s="8"/>
    </row>
    <row r="805" ht="15.75" customHeight="1">
      <c r="A805" s="8"/>
      <c r="B805" s="8"/>
      <c r="C805" s="8"/>
      <c r="D805" s="8"/>
      <c r="E805" s="8"/>
      <c r="F805" s="8"/>
      <c r="G805" s="595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595"/>
      <c r="AA805" s="8"/>
      <c r="AB805" s="8"/>
      <c r="AC805" s="8"/>
      <c r="AD805" s="595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O805" s="8"/>
      <c r="AP805" s="8"/>
      <c r="AQ805" s="8"/>
      <c r="AR805" s="8"/>
      <c r="AS805" s="8"/>
      <c r="AT805" s="8"/>
      <c r="AU805" s="8"/>
      <c r="AV805" s="8"/>
      <c r="AW805" s="8"/>
      <c r="AX805" s="8"/>
      <c r="AY805" s="8"/>
      <c r="AZ805" s="8"/>
      <c r="BA805" s="8"/>
      <c r="BB805" s="8"/>
      <c r="BC805" s="8"/>
      <c r="BD805" s="8"/>
      <c r="BE805" s="8"/>
      <c r="BF805" s="8"/>
      <c r="BG805" s="8"/>
      <c r="BH805" s="8"/>
      <c r="BI805" s="8"/>
      <c r="BJ805" s="8"/>
      <c r="BK805" s="8"/>
      <c r="BL805" s="8"/>
      <c r="BM805" s="8"/>
      <c r="BN805" s="8"/>
      <c r="BO805" s="8"/>
      <c r="BP805" s="8"/>
      <c r="BQ805" s="8"/>
      <c r="BR805" s="8"/>
      <c r="BS805" s="8"/>
      <c r="BT805" s="8"/>
    </row>
    <row r="806" ht="15.75" customHeight="1">
      <c r="A806" s="8"/>
      <c r="B806" s="8"/>
      <c r="C806" s="8"/>
      <c r="D806" s="8"/>
      <c r="E806" s="8"/>
      <c r="F806" s="8"/>
      <c r="G806" s="595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595"/>
      <c r="AA806" s="8"/>
      <c r="AB806" s="8"/>
      <c r="AC806" s="8"/>
      <c r="AD806" s="595"/>
      <c r="AE806" s="8"/>
      <c r="AF806" s="8"/>
      <c r="AG806" s="8"/>
      <c r="AH806" s="8"/>
      <c r="AI806" s="8"/>
      <c r="AJ806" s="8"/>
      <c r="AK806" s="8"/>
      <c r="AL806" s="8"/>
      <c r="AM806" s="8"/>
      <c r="AN806" s="8"/>
      <c r="AO806" s="8"/>
      <c r="AP806" s="8"/>
      <c r="AQ806" s="8"/>
      <c r="AR806" s="8"/>
      <c r="AS806" s="8"/>
      <c r="AT806" s="8"/>
      <c r="AU806" s="8"/>
      <c r="AV806" s="8"/>
      <c r="AW806" s="8"/>
      <c r="AX806" s="8"/>
      <c r="AY806" s="8"/>
      <c r="AZ806" s="8"/>
      <c r="BA806" s="8"/>
      <c r="BB806" s="8"/>
      <c r="BC806" s="8"/>
      <c r="BD806" s="8"/>
      <c r="BE806" s="8"/>
      <c r="BF806" s="8"/>
      <c r="BG806" s="8"/>
      <c r="BH806" s="8"/>
      <c r="BI806" s="8"/>
      <c r="BJ806" s="8"/>
      <c r="BK806" s="8"/>
      <c r="BL806" s="8"/>
      <c r="BM806" s="8"/>
      <c r="BN806" s="8"/>
      <c r="BO806" s="8"/>
      <c r="BP806" s="8"/>
      <c r="BQ806" s="8"/>
      <c r="BR806" s="8"/>
      <c r="BS806" s="8"/>
      <c r="BT806" s="8"/>
    </row>
    <row r="807" ht="15.75" customHeight="1">
      <c r="A807" s="8"/>
      <c r="B807" s="8"/>
      <c r="C807" s="8"/>
      <c r="D807" s="8"/>
      <c r="E807" s="8"/>
      <c r="F807" s="8"/>
      <c r="G807" s="595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595"/>
      <c r="AA807" s="8"/>
      <c r="AB807" s="8"/>
      <c r="AC807" s="8"/>
      <c r="AD807" s="595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8"/>
      <c r="AR807" s="8"/>
      <c r="AS807" s="8"/>
      <c r="AT807" s="8"/>
      <c r="AU807" s="8"/>
      <c r="AV807" s="8"/>
      <c r="AW807" s="8"/>
      <c r="AX807" s="8"/>
      <c r="AY807" s="8"/>
      <c r="AZ807" s="8"/>
      <c r="BA807" s="8"/>
      <c r="BB807" s="8"/>
      <c r="BC807" s="8"/>
      <c r="BD807" s="8"/>
      <c r="BE807" s="8"/>
      <c r="BF807" s="8"/>
      <c r="BG807" s="8"/>
      <c r="BH807" s="8"/>
      <c r="BI807" s="8"/>
      <c r="BJ807" s="8"/>
      <c r="BK807" s="8"/>
      <c r="BL807" s="8"/>
      <c r="BM807" s="8"/>
      <c r="BN807" s="8"/>
      <c r="BO807" s="8"/>
      <c r="BP807" s="8"/>
      <c r="BQ807" s="8"/>
      <c r="BR807" s="8"/>
      <c r="BS807" s="8"/>
      <c r="BT807" s="8"/>
    </row>
    <row r="808" ht="15.75" customHeight="1">
      <c r="A808" s="8"/>
      <c r="B808" s="8"/>
      <c r="C808" s="8"/>
      <c r="D808" s="8"/>
      <c r="E808" s="8"/>
      <c r="F808" s="8"/>
      <c r="G808" s="595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595"/>
      <c r="AA808" s="8"/>
      <c r="AB808" s="8"/>
      <c r="AC808" s="8"/>
      <c r="AD808" s="595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8"/>
      <c r="AR808" s="8"/>
      <c r="AS808" s="8"/>
      <c r="AT808" s="8"/>
      <c r="AU808" s="8"/>
      <c r="AV808" s="8"/>
      <c r="AW808" s="8"/>
      <c r="AX808" s="8"/>
      <c r="AY808" s="8"/>
      <c r="AZ808" s="8"/>
      <c r="BA808" s="8"/>
      <c r="BB808" s="8"/>
      <c r="BC808" s="8"/>
      <c r="BD808" s="8"/>
      <c r="BE808" s="8"/>
      <c r="BF808" s="8"/>
      <c r="BG808" s="8"/>
      <c r="BH808" s="8"/>
      <c r="BI808" s="8"/>
      <c r="BJ808" s="8"/>
      <c r="BK808" s="8"/>
      <c r="BL808" s="8"/>
      <c r="BM808" s="8"/>
      <c r="BN808" s="8"/>
      <c r="BO808" s="8"/>
      <c r="BP808" s="8"/>
      <c r="BQ808" s="8"/>
      <c r="BR808" s="8"/>
      <c r="BS808" s="8"/>
      <c r="BT808" s="8"/>
    </row>
    <row r="809" ht="15.75" customHeight="1">
      <c r="A809" s="8"/>
      <c r="B809" s="8"/>
      <c r="C809" s="8"/>
      <c r="D809" s="8"/>
      <c r="E809" s="8"/>
      <c r="F809" s="8"/>
      <c r="G809" s="595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595"/>
      <c r="AA809" s="8"/>
      <c r="AB809" s="8"/>
      <c r="AC809" s="8"/>
      <c r="AD809" s="595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  <c r="AR809" s="8"/>
      <c r="AS809" s="8"/>
      <c r="AT809" s="8"/>
      <c r="AU809" s="8"/>
      <c r="AV809" s="8"/>
      <c r="AW809" s="8"/>
      <c r="AX809" s="8"/>
      <c r="AY809" s="8"/>
      <c r="AZ809" s="8"/>
      <c r="BA809" s="8"/>
      <c r="BB809" s="8"/>
      <c r="BC809" s="8"/>
      <c r="BD809" s="8"/>
      <c r="BE809" s="8"/>
      <c r="BF809" s="8"/>
      <c r="BG809" s="8"/>
      <c r="BH809" s="8"/>
      <c r="BI809" s="8"/>
      <c r="BJ809" s="8"/>
      <c r="BK809" s="8"/>
      <c r="BL809" s="8"/>
      <c r="BM809" s="8"/>
      <c r="BN809" s="8"/>
      <c r="BO809" s="8"/>
      <c r="BP809" s="8"/>
      <c r="BQ809" s="8"/>
      <c r="BR809" s="8"/>
      <c r="BS809" s="8"/>
      <c r="BT809" s="8"/>
    </row>
    <row r="810" ht="15.75" customHeight="1">
      <c r="A810" s="8"/>
      <c r="B810" s="8"/>
      <c r="C810" s="8"/>
      <c r="D810" s="8"/>
      <c r="E810" s="8"/>
      <c r="F810" s="8"/>
      <c r="G810" s="595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595"/>
      <c r="AA810" s="8"/>
      <c r="AB810" s="8"/>
      <c r="AC810" s="8"/>
      <c r="AD810" s="595"/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O810" s="8"/>
      <c r="AP810" s="8"/>
      <c r="AQ810" s="8"/>
      <c r="AR810" s="8"/>
      <c r="AS810" s="8"/>
      <c r="AT810" s="8"/>
      <c r="AU810" s="8"/>
      <c r="AV810" s="8"/>
      <c r="AW810" s="8"/>
      <c r="AX810" s="8"/>
      <c r="AY810" s="8"/>
      <c r="AZ810" s="8"/>
      <c r="BA810" s="8"/>
      <c r="BB810" s="8"/>
      <c r="BC810" s="8"/>
      <c r="BD810" s="8"/>
      <c r="BE810" s="8"/>
      <c r="BF810" s="8"/>
      <c r="BG810" s="8"/>
      <c r="BH810" s="8"/>
      <c r="BI810" s="8"/>
      <c r="BJ810" s="8"/>
      <c r="BK810" s="8"/>
      <c r="BL810" s="8"/>
      <c r="BM810" s="8"/>
      <c r="BN810" s="8"/>
      <c r="BO810" s="8"/>
      <c r="BP810" s="8"/>
      <c r="BQ810" s="8"/>
      <c r="BR810" s="8"/>
      <c r="BS810" s="8"/>
      <c r="BT810" s="8"/>
    </row>
    <row r="811" ht="15.75" customHeight="1">
      <c r="A811" s="8"/>
      <c r="B811" s="8"/>
      <c r="C811" s="8"/>
      <c r="D811" s="8"/>
      <c r="E811" s="8"/>
      <c r="F811" s="8"/>
      <c r="G811" s="595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595"/>
      <c r="AA811" s="8"/>
      <c r="AB811" s="8"/>
      <c r="AC811" s="8"/>
      <c r="AD811" s="595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  <c r="AQ811" s="8"/>
      <c r="AR811" s="8"/>
      <c r="AS811" s="8"/>
      <c r="AT811" s="8"/>
      <c r="AU811" s="8"/>
      <c r="AV811" s="8"/>
      <c r="AW811" s="8"/>
      <c r="AX811" s="8"/>
      <c r="AY811" s="8"/>
      <c r="AZ811" s="8"/>
      <c r="BA811" s="8"/>
      <c r="BB811" s="8"/>
      <c r="BC811" s="8"/>
      <c r="BD811" s="8"/>
      <c r="BE811" s="8"/>
      <c r="BF811" s="8"/>
      <c r="BG811" s="8"/>
      <c r="BH811" s="8"/>
      <c r="BI811" s="8"/>
      <c r="BJ811" s="8"/>
      <c r="BK811" s="8"/>
      <c r="BL811" s="8"/>
      <c r="BM811" s="8"/>
      <c r="BN811" s="8"/>
      <c r="BO811" s="8"/>
      <c r="BP811" s="8"/>
      <c r="BQ811" s="8"/>
      <c r="BR811" s="8"/>
      <c r="BS811" s="8"/>
      <c r="BT811" s="8"/>
    </row>
    <row r="812" ht="15.75" customHeight="1">
      <c r="A812" s="8"/>
      <c r="B812" s="8"/>
      <c r="C812" s="8"/>
      <c r="D812" s="8"/>
      <c r="E812" s="8"/>
      <c r="F812" s="8"/>
      <c r="G812" s="595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595"/>
      <c r="AA812" s="8"/>
      <c r="AB812" s="8"/>
      <c r="AC812" s="8"/>
      <c r="AD812" s="595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8"/>
      <c r="AR812" s="8"/>
      <c r="AS812" s="8"/>
      <c r="AT812" s="8"/>
      <c r="AU812" s="8"/>
      <c r="AV812" s="8"/>
      <c r="AW812" s="8"/>
      <c r="AX812" s="8"/>
      <c r="AY812" s="8"/>
      <c r="AZ812" s="8"/>
      <c r="BA812" s="8"/>
      <c r="BB812" s="8"/>
      <c r="BC812" s="8"/>
      <c r="BD812" s="8"/>
      <c r="BE812" s="8"/>
      <c r="BF812" s="8"/>
      <c r="BG812" s="8"/>
      <c r="BH812" s="8"/>
      <c r="BI812" s="8"/>
      <c r="BJ812" s="8"/>
      <c r="BK812" s="8"/>
      <c r="BL812" s="8"/>
      <c r="BM812" s="8"/>
      <c r="BN812" s="8"/>
      <c r="BO812" s="8"/>
      <c r="BP812" s="8"/>
      <c r="BQ812" s="8"/>
      <c r="BR812" s="8"/>
      <c r="BS812" s="8"/>
      <c r="BT812" s="8"/>
    </row>
    <row r="813" ht="15.75" customHeight="1">
      <c r="A813" s="8"/>
      <c r="B813" s="8"/>
      <c r="C813" s="8"/>
      <c r="D813" s="8"/>
      <c r="E813" s="8"/>
      <c r="F813" s="8"/>
      <c r="G813" s="595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595"/>
      <c r="AA813" s="8"/>
      <c r="AB813" s="8"/>
      <c r="AC813" s="8"/>
      <c r="AD813" s="595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8"/>
      <c r="AR813" s="8"/>
      <c r="AS813" s="8"/>
      <c r="AT813" s="8"/>
      <c r="AU813" s="8"/>
      <c r="AV813" s="8"/>
      <c r="AW813" s="8"/>
      <c r="AX813" s="8"/>
      <c r="AY813" s="8"/>
      <c r="AZ813" s="8"/>
      <c r="BA813" s="8"/>
      <c r="BB813" s="8"/>
      <c r="BC813" s="8"/>
      <c r="BD813" s="8"/>
      <c r="BE813" s="8"/>
      <c r="BF813" s="8"/>
      <c r="BG813" s="8"/>
      <c r="BH813" s="8"/>
      <c r="BI813" s="8"/>
      <c r="BJ813" s="8"/>
      <c r="BK813" s="8"/>
      <c r="BL813" s="8"/>
      <c r="BM813" s="8"/>
      <c r="BN813" s="8"/>
      <c r="BO813" s="8"/>
      <c r="BP813" s="8"/>
      <c r="BQ813" s="8"/>
      <c r="BR813" s="8"/>
      <c r="BS813" s="8"/>
      <c r="BT813" s="8"/>
    </row>
    <row r="814" ht="15.75" customHeight="1">
      <c r="A814" s="8"/>
      <c r="B814" s="8"/>
      <c r="C814" s="8"/>
      <c r="D814" s="8"/>
      <c r="E814" s="8"/>
      <c r="F814" s="8"/>
      <c r="G814" s="595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595"/>
      <c r="AA814" s="8"/>
      <c r="AB814" s="8"/>
      <c r="AC814" s="8"/>
      <c r="AD814" s="595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  <c r="AS814" s="8"/>
      <c r="AT814" s="8"/>
      <c r="AU814" s="8"/>
      <c r="AV814" s="8"/>
      <c r="AW814" s="8"/>
      <c r="AX814" s="8"/>
      <c r="AY814" s="8"/>
      <c r="AZ814" s="8"/>
      <c r="BA814" s="8"/>
      <c r="BB814" s="8"/>
      <c r="BC814" s="8"/>
      <c r="BD814" s="8"/>
      <c r="BE814" s="8"/>
      <c r="BF814" s="8"/>
      <c r="BG814" s="8"/>
      <c r="BH814" s="8"/>
      <c r="BI814" s="8"/>
      <c r="BJ814" s="8"/>
      <c r="BK814" s="8"/>
      <c r="BL814" s="8"/>
      <c r="BM814" s="8"/>
      <c r="BN814" s="8"/>
      <c r="BO814" s="8"/>
      <c r="BP814" s="8"/>
      <c r="BQ814" s="8"/>
      <c r="BR814" s="8"/>
      <c r="BS814" s="8"/>
      <c r="BT814" s="8"/>
    </row>
    <row r="815" ht="15.75" customHeight="1">
      <c r="A815" s="8"/>
      <c r="B815" s="8"/>
      <c r="C815" s="8"/>
      <c r="D815" s="8"/>
      <c r="E815" s="8"/>
      <c r="F815" s="8"/>
      <c r="G815" s="595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595"/>
      <c r="AA815" s="8"/>
      <c r="AB815" s="8"/>
      <c r="AC815" s="8"/>
      <c r="AD815" s="595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  <c r="AS815" s="8"/>
      <c r="AT815" s="8"/>
      <c r="AU815" s="8"/>
      <c r="AV815" s="8"/>
      <c r="AW815" s="8"/>
      <c r="AX815" s="8"/>
      <c r="AY815" s="8"/>
      <c r="AZ815" s="8"/>
      <c r="BA815" s="8"/>
      <c r="BB815" s="8"/>
      <c r="BC815" s="8"/>
      <c r="BD815" s="8"/>
      <c r="BE815" s="8"/>
      <c r="BF815" s="8"/>
      <c r="BG815" s="8"/>
      <c r="BH815" s="8"/>
      <c r="BI815" s="8"/>
      <c r="BJ815" s="8"/>
      <c r="BK815" s="8"/>
      <c r="BL815" s="8"/>
      <c r="BM815" s="8"/>
      <c r="BN815" s="8"/>
      <c r="BO815" s="8"/>
      <c r="BP815" s="8"/>
      <c r="BQ815" s="8"/>
      <c r="BR815" s="8"/>
      <c r="BS815" s="8"/>
      <c r="BT815" s="8"/>
    </row>
    <row r="816" ht="15.75" customHeight="1">
      <c r="A816" s="8"/>
      <c r="B816" s="8"/>
      <c r="C816" s="8"/>
      <c r="D816" s="8"/>
      <c r="E816" s="8"/>
      <c r="F816" s="8"/>
      <c r="G816" s="595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595"/>
      <c r="AA816" s="8"/>
      <c r="AB816" s="8"/>
      <c r="AC816" s="8"/>
      <c r="AD816" s="595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8"/>
      <c r="AR816" s="8"/>
      <c r="AS816" s="8"/>
      <c r="AT816" s="8"/>
      <c r="AU816" s="8"/>
      <c r="AV816" s="8"/>
      <c r="AW816" s="8"/>
      <c r="AX816" s="8"/>
      <c r="AY816" s="8"/>
      <c r="AZ816" s="8"/>
      <c r="BA816" s="8"/>
      <c r="BB816" s="8"/>
      <c r="BC816" s="8"/>
      <c r="BD816" s="8"/>
      <c r="BE816" s="8"/>
      <c r="BF816" s="8"/>
      <c r="BG816" s="8"/>
      <c r="BH816" s="8"/>
      <c r="BI816" s="8"/>
      <c r="BJ816" s="8"/>
      <c r="BK816" s="8"/>
      <c r="BL816" s="8"/>
      <c r="BM816" s="8"/>
      <c r="BN816" s="8"/>
      <c r="BO816" s="8"/>
      <c r="BP816" s="8"/>
      <c r="BQ816" s="8"/>
      <c r="BR816" s="8"/>
      <c r="BS816" s="8"/>
      <c r="BT816" s="8"/>
    </row>
    <row r="817" ht="15.75" customHeight="1">
      <c r="A817" s="8"/>
      <c r="B817" s="8"/>
      <c r="C817" s="8"/>
      <c r="D817" s="8"/>
      <c r="E817" s="8"/>
      <c r="F817" s="8"/>
      <c r="G817" s="595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595"/>
      <c r="AA817" s="8"/>
      <c r="AB817" s="8"/>
      <c r="AC817" s="8"/>
      <c r="AD817" s="595"/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O817" s="8"/>
      <c r="AP817" s="8"/>
      <c r="AQ817" s="8"/>
      <c r="AR817" s="8"/>
      <c r="AS817" s="8"/>
      <c r="AT817" s="8"/>
      <c r="AU817" s="8"/>
      <c r="AV817" s="8"/>
      <c r="AW817" s="8"/>
      <c r="AX817" s="8"/>
      <c r="AY817" s="8"/>
      <c r="AZ817" s="8"/>
      <c r="BA817" s="8"/>
      <c r="BB817" s="8"/>
      <c r="BC817" s="8"/>
      <c r="BD817" s="8"/>
      <c r="BE817" s="8"/>
      <c r="BF817" s="8"/>
      <c r="BG817" s="8"/>
      <c r="BH817" s="8"/>
      <c r="BI817" s="8"/>
      <c r="BJ817" s="8"/>
      <c r="BK817" s="8"/>
      <c r="BL817" s="8"/>
      <c r="BM817" s="8"/>
      <c r="BN817" s="8"/>
      <c r="BO817" s="8"/>
      <c r="BP817" s="8"/>
      <c r="BQ817" s="8"/>
      <c r="BR817" s="8"/>
      <c r="BS817" s="8"/>
      <c r="BT817" s="8"/>
    </row>
    <row r="818" ht="15.75" customHeight="1">
      <c r="A818" s="8"/>
      <c r="B818" s="8"/>
      <c r="C818" s="8"/>
      <c r="D818" s="8"/>
      <c r="E818" s="8"/>
      <c r="F818" s="8"/>
      <c r="G818" s="595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595"/>
      <c r="AA818" s="8"/>
      <c r="AB818" s="8"/>
      <c r="AC818" s="8"/>
      <c r="AD818" s="595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  <c r="AR818" s="8"/>
      <c r="AS818" s="8"/>
      <c r="AT818" s="8"/>
      <c r="AU818" s="8"/>
      <c r="AV818" s="8"/>
      <c r="AW818" s="8"/>
      <c r="AX818" s="8"/>
      <c r="AY818" s="8"/>
      <c r="AZ818" s="8"/>
      <c r="BA818" s="8"/>
      <c r="BB818" s="8"/>
      <c r="BC818" s="8"/>
      <c r="BD818" s="8"/>
      <c r="BE818" s="8"/>
      <c r="BF818" s="8"/>
      <c r="BG818" s="8"/>
      <c r="BH818" s="8"/>
      <c r="BI818" s="8"/>
      <c r="BJ818" s="8"/>
      <c r="BK818" s="8"/>
      <c r="BL818" s="8"/>
      <c r="BM818" s="8"/>
      <c r="BN818" s="8"/>
      <c r="BO818" s="8"/>
      <c r="BP818" s="8"/>
      <c r="BQ818" s="8"/>
      <c r="BR818" s="8"/>
      <c r="BS818" s="8"/>
      <c r="BT818" s="8"/>
    </row>
    <row r="819" ht="15.75" customHeight="1">
      <c r="A819" s="8"/>
      <c r="B819" s="8"/>
      <c r="C819" s="8"/>
      <c r="D819" s="8"/>
      <c r="E819" s="8"/>
      <c r="F819" s="8"/>
      <c r="G819" s="595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595"/>
      <c r="AA819" s="8"/>
      <c r="AB819" s="8"/>
      <c r="AC819" s="8"/>
      <c r="AD819" s="595"/>
      <c r="AE819" s="8"/>
      <c r="AF819" s="8"/>
      <c r="AG819" s="8"/>
      <c r="AH819" s="8"/>
      <c r="AI819" s="8"/>
      <c r="AJ819" s="8"/>
      <c r="AK819" s="8"/>
      <c r="AL819" s="8"/>
      <c r="AM819" s="8"/>
      <c r="AN819" s="8"/>
      <c r="AO819" s="8"/>
      <c r="AP819" s="8"/>
      <c r="AQ819" s="8"/>
      <c r="AR819" s="8"/>
      <c r="AS819" s="8"/>
      <c r="AT819" s="8"/>
      <c r="AU819" s="8"/>
      <c r="AV819" s="8"/>
      <c r="AW819" s="8"/>
      <c r="AX819" s="8"/>
      <c r="AY819" s="8"/>
      <c r="AZ819" s="8"/>
      <c r="BA819" s="8"/>
      <c r="BB819" s="8"/>
      <c r="BC819" s="8"/>
      <c r="BD819" s="8"/>
      <c r="BE819" s="8"/>
      <c r="BF819" s="8"/>
      <c r="BG819" s="8"/>
      <c r="BH819" s="8"/>
      <c r="BI819" s="8"/>
      <c r="BJ819" s="8"/>
      <c r="BK819" s="8"/>
      <c r="BL819" s="8"/>
      <c r="BM819" s="8"/>
      <c r="BN819" s="8"/>
      <c r="BO819" s="8"/>
      <c r="BP819" s="8"/>
      <c r="BQ819" s="8"/>
      <c r="BR819" s="8"/>
      <c r="BS819" s="8"/>
      <c r="BT819" s="8"/>
    </row>
    <row r="820" ht="15.75" customHeight="1">
      <c r="A820" s="8"/>
      <c r="B820" s="8"/>
      <c r="C820" s="8"/>
      <c r="D820" s="8"/>
      <c r="E820" s="8"/>
      <c r="F820" s="8"/>
      <c r="G820" s="595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595"/>
      <c r="AA820" s="8"/>
      <c r="AB820" s="8"/>
      <c r="AC820" s="8"/>
      <c r="AD820" s="595"/>
      <c r="AE820" s="8"/>
      <c r="AF820" s="8"/>
      <c r="AG820" s="8"/>
      <c r="AH820" s="8"/>
      <c r="AI820" s="8"/>
      <c r="AJ820" s="8"/>
      <c r="AK820" s="8"/>
      <c r="AL820" s="8"/>
      <c r="AM820" s="8"/>
      <c r="AN820" s="8"/>
      <c r="AO820" s="8"/>
      <c r="AP820" s="8"/>
      <c r="AQ820" s="8"/>
      <c r="AR820" s="8"/>
      <c r="AS820" s="8"/>
      <c r="AT820" s="8"/>
      <c r="AU820" s="8"/>
      <c r="AV820" s="8"/>
      <c r="AW820" s="8"/>
      <c r="AX820" s="8"/>
      <c r="AY820" s="8"/>
      <c r="AZ820" s="8"/>
      <c r="BA820" s="8"/>
      <c r="BB820" s="8"/>
      <c r="BC820" s="8"/>
      <c r="BD820" s="8"/>
      <c r="BE820" s="8"/>
      <c r="BF820" s="8"/>
      <c r="BG820" s="8"/>
      <c r="BH820" s="8"/>
      <c r="BI820" s="8"/>
      <c r="BJ820" s="8"/>
      <c r="BK820" s="8"/>
      <c r="BL820" s="8"/>
      <c r="BM820" s="8"/>
      <c r="BN820" s="8"/>
      <c r="BO820" s="8"/>
      <c r="BP820" s="8"/>
      <c r="BQ820" s="8"/>
      <c r="BR820" s="8"/>
      <c r="BS820" s="8"/>
      <c r="BT820" s="8"/>
    </row>
    <row r="821" ht="15.75" customHeight="1">
      <c r="A821" s="8"/>
      <c r="B821" s="8"/>
      <c r="C821" s="8"/>
      <c r="D821" s="8"/>
      <c r="E821" s="8"/>
      <c r="F821" s="8"/>
      <c r="G821" s="595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595"/>
      <c r="AA821" s="8"/>
      <c r="AB821" s="8"/>
      <c r="AC821" s="8"/>
      <c r="AD821" s="595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8"/>
      <c r="AR821" s="8"/>
      <c r="AS821" s="8"/>
      <c r="AT821" s="8"/>
      <c r="AU821" s="8"/>
      <c r="AV821" s="8"/>
      <c r="AW821" s="8"/>
      <c r="AX821" s="8"/>
      <c r="AY821" s="8"/>
      <c r="AZ821" s="8"/>
      <c r="BA821" s="8"/>
      <c r="BB821" s="8"/>
      <c r="BC821" s="8"/>
      <c r="BD821" s="8"/>
      <c r="BE821" s="8"/>
      <c r="BF821" s="8"/>
      <c r="BG821" s="8"/>
      <c r="BH821" s="8"/>
      <c r="BI821" s="8"/>
      <c r="BJ821" s="8"/>
      <c r="BK821" s="8"/>
      <c r="BL821" s="8"/>
      <c r="BM821" s="8"/>
      <c r="BN821" s="8"/>
      <c r="BO821" s="8"/>
      <c r="BP821" s="8"/>
      <c r="BQ821" s="8"/>
      <c r="BR821" s="8"/>
      <c r="BS821" s="8"/>
      <c r="BT821" s="8"/>
    </row>
    <row r="822" ht="15.75" customHeight="1">
      <c r="A822" s="8"/>
      <c r="B822" s="8"/>
      <c r="C822" s="8"/>
      <c r="D822" s="8"/>
      <c r="E822" s="8"/>
      <c r="F822" s="8"/>
      <c r="G822" s="595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595"/>
      <c r="AA822" s="8"/>
      <c r="AB822" s="8"/>
      <c r="AC822" s="8"/>
      <c r="AD822" s="595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8"/>
      <c r="AR822" s="8"/>
      <c r="AS822" s="8"/>
      <c r="AT822" s="8"/>
      <c r="AU822" s="8"/>
      <c r="AV822" s="8"/>
      <c r="AW822" s="8"/>
      <c r="AX822" s="8"/>
      <c r="AY822" s="8"/>
      <c r="AZ822" s="8"/>
      <c r="BA822" s="8"/>
      <c r="BB822" s="8"/>
      <c r="BC822" s="8"/>
      <c r="BD822" s="8"/>
      <c r="BE822" s="8"/>
      <c r="BF822" s="8"/>
      <c r="BG822" s="8"/>
      <c r="BH822" s="8"/>
      <c r="BI822" s="8"/>
      <c r="BJ822" s="8"/>
      <c r="BK822" s="8"/>
      <c r="BL822" s="8"/>
      <c r="BM822" s="8"/>
      <c r="BN822" s="8"/>
      <c r="BO822" s="8"/>
      <c r="BP822" s="8"/>
      <c r="BQ822" s="8"/>
      <c r="BR822" s="8"/>
      <c r="BS822" s="8"/>
      <c r="BT822" s="8"/>
    </row>
    <row r="823" ht="15.75" customHeight="1">
      <c r="A823" s="8"/>
      <c r="B823" s="8"/>
      <c r="C823" s="8"/>
      <c r="D823" s="8"/>
      <c r="E823" s="8"/>
      <c r="F823" s="8"/>
      <c r="G823" s="595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595"/>
      <c r="AA823" s="8"/>
      <c r="AB823" s="8"/>
      <c r="AC823" s="8"/>
      <c r="AD823" s="595"/>
      <c r="AE823" s="8"/>
      <c r="AF823" s="8"/>
      <c r="AG823" s="8"/>
      <c r="AH823" s="8"/>
      <c r="AI823" s="8"/>
      <c r="AJ823" s="8"/>
      <c r="AK823" s="8"/>
      <c r="AL823" s="8"/>
      <c r="AM823" s="8"/>
      <c r="AN823" s="8"/>
      <c r="AO823" s="8"/>
      <c r="AP823" s="8"/>
      <c r="AQ823" s="8"/>
      <c r="AR823" s="8"/>
      <c r="AS823" s="8"/>
      <c r="AT823" s="8"/>
      <c r="AU823" s="8"/>
      <c r="AV823" s="8"/>
      <c r="AW823" s="8"/>
      <c r="AX823" s="8"/>
      <c r="AY823" s="8"/>
      <c r="AZ823" s="8"/>
      <c r="BA823" s="8"/>
      <c r="BB823" s="8"/>
      <c r="BC823" s="8"/>
      <c r="BD823" s="8"/>
      <c r="BE823" s="8"/>
      <c r="BF823" s="8"/>
      <c r="BG823" s="8"/>
      <c r="BH823" s="8"/>
      <c r="BI823" s="8"/>
      <c r="BJ823" s="8"/>
      <c r="BK823" s="8"/>
      <c r="BL823" s="8"/>
      <c r="BM823" s="8"/>
      <c r="BN823" s="8"/>
      <c r="BO823" s="8"/>
      <c r="BP823" s="8"/>
      <c r="BQ823" s="8"/>
      <c r="BR823" s="8"/>
      <c r="BS823" s="8"/>
      <c r="BT823" s="8"/>
    </row>
    <row r="824" ht="15.75" customHeight="1">
      <c r="A824" s="8"/>
      <c r="B824" s="8"/>
      <c r="C824" s="8"/>
      <c r="D824" s="8"/>
      <c r="E824" s="8"/>
      <c r="F824" s="8"/>
      <c r="G824" s="595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595"/>
      <c r="AA824" s="8"/>
      <c r="AB824" s="8"/>
      <c r="AC824" s="8"/>
      <c r="AD824" s="595"/>
      <c r="AE824" s="8"/>
      <c r="AF824" s="8"/>
      <c r="AG824" s="8"/>
      <c r="AH824" s="8"/>
      <c r="AI824" s="8"/>
      <c r="AJ824" s="8"/>
      <c r="AK824" s="8"/>
      <c r="AL824" s="8"/>
      <c r="AM824" s="8"/>
      <c r="AN824" s="8"/>
      <c r="AO824" s="8"/>
      <c r="AP824" s="8"/>
      <c r="AQ824" s="8"/>
      <c r="AR824" s="8"/>
      <c r="AS824" s="8"/>
      <c r="AT824" s="8"/>
      <c r="AU824" s="8"/>
      <c r="AV824" s="8"/>
      <c r="AW824" s="8"/>
      <c r="AX824" s="8"/>
      <c r="AY824" s="8"/>
      <c r="AZ824" s="8"/>
      <c r="BA824" s="8"/>
      <c r="BB824" s="8"/>
      <c r="BC824" s="8"/>
      <c r="BD824" s="8"/>
      <c r="BE824" s="8"/>
      <c r="BF824" s="8"/>
      <c r="BG824" s="8"/>
      <c r="BH824" s="8"/>
      <c r="BI824" s="8"/>
      <c r="BJ824" s="8"/>
      <c r="BK824" s="8"/>
      <c r="BL824" s="8"/>
      <c r="BM824" s="8"/>
      <c r="BN824" s="8"/>
      <c r="BO824" s="8"/>
      <c r="BP824" s="8"/>
      <c r="BQ824" s="8"/>
      <c r="BR824" s="8"/>
      <c r="BS824" s="8"/>
      <c r="BT824" s="8"/>
    </row>
    <row r="825" ht="15.75" customHeight="1">
      <c r="A825" s="8"/>
      <c r="B825" s="8"/>
      <c r="C825" s="8"/>
      <c r="D825" s="8"/>
      <c r="E825" s="8"/>
      <c r="F825" s="8"/>
      <c r="G825" s="595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595"/>
      <c r="AA825" s="8"/>
      <c r="AB825" s="8"/>
      <c r="AC825" s="8"/>
      <c r="AD825" s="595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  <c r="AR825" s="8"/>
      <c r="AS825" s="8"/>
      <c r="AT825" s="8"/>
      <c r="AU825" s="8"/>
      <c r="AV825" s="8"/>
      <c r="AW825" s="8"/>
      <c r="AX825" s="8"/>
      <c r="AY825" s="8"/>
      <c r="AZ825" s="8"/>
      <c r="BA825" s="8"/>
      <c r="BB825" s="8"/>
      <c r="BC825" s="8"/>
      <c r="BD825" s="8"/>
      <c r="BE825" s="8"/>
      <c r="BF825" s="8"/>
      <c r="BG825" s="8"/>
      <c r="BH825" s="8"/>
      <c r="BI825" s="8"/>
      <c r="BJ825" s="8"/>
      <c r="BK825" s="8"/>
      <c r="BL825" s="8"/>
      <c r="BM825" s="8"/>
      <c r="BN825" s="8"/>
      <c r="BO825" s="8"/>
      <c r="BP825" s="8"/>
      <c r="BQ825" s="8"/>
      <c r="BR825" s="8"/>
      <c r="BS825" s="8"/>
      <c r="BT825" s="8"/>
    </row>
    <row r="826" ht="15.75" customHeight="1">
      <c r="A826" s="8"/>
      <c r="B826" s="8"/>
      <c r="C826" s="8"/>
      <c r="D826" s="8"/>
      <c r="E826" s="8"/>
      <c r="F826" s="8"/>
      <c r="G826" s="595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595"/>
      <c r="AA826" s="8"/>
      <c r="AB826" s="8"/>
      <c r="AC826" s="8"/>
      <c r="AD826" s="595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8"/>
      <c r="AR826" s="8"/>
      <c r="AS826" s="8"/>
      <c r="AT826" s="8"/>
      <c r="AU826" s="8"/>
      <c r="AV826" s="8"/>
      <c r="AW826" s="8"/>
      <c r="AX826" s="8"/>
      <c r="AY826" s="8"/>
      <c r="AZ826" s="8"/>
      <c r="BA826" s="8"/>
      <c r="BB826" s="8"/>
      <c r="BC826" s="8"/>
      <c r="BD826" s="8"/>
      <c r="BE826" s="8"/>
      <c r="BF826" s="8"/>
      <c r="BG826" s="8"/>
      <c r="BH826" s="8"/>
      <c r="BI826" s="8"/>
      <c r="BJ826" s="8"/>
      <c r="BK826" s="8"/>
      <c r="BL826" s="8"/>
      <c r="BM826" s="8"/>
      <c r="BN826" s="8"/>
      <c r="BO826" s="8"/>
      <c r="BP826" s="8"/>
      <c r="BQ826" s="8"/>
      <c r="BR826" s="8"/>
      <c r="BS826" s="8"/>
      <c r="BT826" s="8"/>
    </row>
    <row r="827" ht="15.75" customHeight="1">
      <c r="A827" s="8"/>
      <c r="B827" s="8"/>
      <c r="C827" s="8"/>
      <c r="D827" s="8"/>
      <c r="E827" s="8"/>
      <c r="F827" s="8"/>
      <c r="G827" s="595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595"/>
      <c r="AA827" s="8"/>
      <c r="AB827" s="8"/>
      <c r="AC827" s="8"/>
      <c r="AD827" s="595"/>
      <c r="AE827" s="8"/>
      <c r="AF827" s="8"/>
      <c r="AG827" s="8"/>
      <c r="AH827" s="8"/>
      <c r="AI827" s="8"/>
      <c r="AJ827" s="8"/>
      <c r="AK827" s="8"/>
      <c r="AL827" s="8"/>
      <c r="AM827" s="8"/>
      <c r="AN827" s="8"/>
      <c r="AO827" s="8"/>
      <c r="AP827" s="8"/>
      <c r="AQ827" s="8"/>
      <c r="AR827" s="8"/>
      <c r="AS827" s="8"/>
      <c r="AT827" s="8"/>
      <c r="AU827" s="8"/>
      <c r="AV827" s="8"/>
      <c r="AW827" s="8"/>
      <c r="AX827" s="8"/>
      <c r="AY827" s="8"/>
      <c r="AZ827" s="8"/>
      <c r="BA827" s="8"/>
      <c r="BB827" s="8"/>
      <c r="BC827" s="8"/>
      <c r="BD827" s="8"/>
      <c r="BE827" s="8"/>
      <c r="BF827" s="8"/>
      <c r="BG827" s="8"/>
      <c r="BH827" s="8"/>
      <c r="BI827" s="8"/>
      <c r="BJ827" s="8"/>
      <c r="BK827" s="8"/>
      <c r="BL827" s="8"/>
      <c r="BM827" s="8"/>
      <c r="BN827" s="8"/>
      <c r="BO827" s="8"/>
      <c r="BP827" s="8"/>
      <c r="BQ827" s="8"/>
      <c r="BR827" s="8"/>
      <c r="BS827" s="8"/>
      <c r="BT827" s="8"/>
    </row>
    <row r="828" ht="15.75" customHeight="1">
      <c r="A828" s="8"/>
      <c r="B828" s="8"/>
      <c r="C828" s="8"/>
      <c r="D828" s="8"/>
      <c r="E828" s="8"/>
      <c r="F828" s="8"/>
      <c r="G828" s="595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595"/>
      <c r="AA828" s="8"/>
      <c r="AB828" s="8"/>
      <c r="AC828" s="8"/>
      <c r="AD828" s="595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  <c r="AR828" s="8"/>
      <c r="AS828" s="8"/>
      <c r="AT828" s="8"/>
      <c r="AU828" s="8"/>
      <c r="AV828" s="8"/>
      <c r="AW828" s="8"/>
      <c r="AX828" s="8"/>
      <c r="AY828" s="8"/>
      <c r="AZ828" s="8"/>
      <c r="BA828" s="8"/>
      <c r="BB828" s="8"/>
      <c r="BC828" s="8"/>
      <c r="BD828" s="8"/>
      <c r="BE828" s="8"/>
      <c r="BF828" s="8"/>
      <c r="BG828" s="8"/>
      <c r="BH828" s="8"/>
      <c r="BI828" s="8"/>
      <c r="BJ828" s="8"/>
      <c r="BK828" s="8"/>
      <c r="BL828" s="8"/>
      <c r="BM828" s="8"/>
      <c r="BN828" s="8"/>
      <c r="BO828" s="8"/>
      <c r="BP828" s="8"/>
      <c r="BQ828" s="8"/>
      <c r="BR828" s="8"/>
      <c r="BS828" s="8"/>
      <c r="BT828" s="8"/>
    </row>
    <row r="829" ht="15.75" customHeight="1">
      <c r="A829" s="8"/>
      <c r="B829" s="8"/>
      <c r="C829" s="8"/>
      <c r="D829" s="8"/>
      <c r="E829" s="8"/>
      <c r="F829" s="8"/>
      <c r="G829" s="595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595"/>
      <c r="AA829" s="8"/>
      <c r="AB829" s="8"/>
      <c r="AC829" s="8"/>
      <c r="AD829" s="595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8"/>
      <c r="AR829" s="8"/>
      <c r="AS829" s="8"/>
      <c r="AT829" s="8"/>
      <c r="AU829" s="8"/>
      <c r="AV829" s="8"/>
      <c r="AW829" s="8"/>
      <c r="AX829" s="8"/>
      <c r="AY829" s="8"/>
      <c r="AZ829" s="8"/>
      <c r="BA829" s="8"/>
      <c r="BB829" s="8"/>
      <c r="BC829" s="8"/>
      <c r="BD829" s="8"/>
      <c r="BE829" s="8"/>
      <c r="BF829" s="8"/>
      <c r="BG829" s="8"/>
      <c r="BH829" s="8"/>
      <c r="BI829" s="8"/>
      <c r="BJ829" s="8"/>
      <c r="BK829" s="8"/>
      <c r="BL829" s="8"/>
      <c r="BM829" s="8"/>
      <c r="BN829" s="8"/>
      <c r="BO829" s="8"/>
      <c r="BP829" s="8"/>
      <c r="BQ829" s="8"/>
      <c r="BR829" s="8"/>
      <c r="BS829" s="8"/>
      <c r="BT829" s="8"/>
    </row>
    <row r="830" ht="15.75" customHeight="1">
      <c r="A830" s="8"/>
      <c r="B830" s="8"/>
      <c r="C830" s="8"/>
      <c r="D830" s="8"/>
      <c r="E830" s="8"/>
      <c r="F830" s="8"/>
      <c r="G830" s="595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595"/>
      <c r="AA830" s="8"/>
      <c r="AB830" s="8"/>
      <c r="AC830" s="8"/>
      <c r="AD830" s="595"/>
      <c r="AE830" s="8"/>
      <c r="AF830" s="8"/>
      <c r="AG830" s="8"/>
      <c r="AH830" s="8"/>
      <c r="AI830" s="8"/>
      <c r="AJ830" s="8"/>
      <c r="AK830" s="8"/>
      <c r="AL830" s="8"/>
      <c r="AM830" s="8"/>
      <c r="AN830" s="8"/>
      <c r="AO830" s="8"/>
      <c r="AP830" s="8"/>
      <c r="AQ830" s="8"/>
      <c r="AR830" s="8"/>
      <c r="AS830" s="8"/>
      <c r="AT830" s="8"/>
      <c r="AU830" s="8"/>
      <c r="AV830" s="8"/>
      <c r="AW830" s="8"/>
      <c r="AX830" s="8"/>
      <c r="AY830" s="8"/>
      <c r="AZ830" s="8"/>
      <c r="BA830" s="8"/>
      <c r="BB830" s="8"/>
      <c r="BC830" s="8"/>
      <c r="BD830" s="8"/>
      <c r="BE830" s="8"/>
      <c r="BF830" s="8"/>
      <c r="BG830" s="8"/>
      <c r="BH830" s="8"/>
      <c r="BI830" s="8"/>
      <c r="BJ830" s="8"/>
      <c r="BK830" s="8"/>
      <c r="BL830" s="8"/>
      <c r="BM830" s="8"/>
      <c r="BN830" s="8"/>
      <c r="BO830" s="8"/>
      <c r="BP830" s="8"/>
      <c r="BQ830" s="8"/>
      <c r="BR830" s="8"/>
      <c r="BS830" s="8"/>
      <c r="BT830" s="8"/>
    </row>
    <row r="831" ht="15.75" customHeight="1">
      <c r="A831" s="8"/>
      <c r="B831" s="8"/>
      <c r="C831" s="8"/>
      <c r="D831" s="8"/>
      <c r="E831" s="8"/>
      <c r="F831" s="8"/>
      <c r="G831" s="595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595"/>
      <c r="AA831" s="8"/>
      <c r="AB831" s="8"/>
      <c r="AC831" s="8"/>
      <c r="AD831" s="595"/>
      <c r="AE831" s="8"/>
      <c r="AF831" s="8"/>
      <c r="AG831" s="8"/>
      <c r="AH831" s="8"/>
      <c r="AI831" s="8"/>
      <c r="AJ831" s="8"/>
      <c r="AK831" s="8"/>
      <c r="AL831" s="8"/>
      <c r="AM831" s="8"/>
      <c r="AN831" s="8"/>
      <c r="AO831" s="8"/>
      <c r="AP831" s="8"/>
      <c r="AQ831" s="8"/>
      <c r="AR831" s="8"/>
      <c r="AS831" s="8"/>
      <c r="AT831" s="8"/>
      <c r="AU831" s="8"/>
      <c r="AV831" s="8"/>
      <c r="AW831" s="8"/>
      <c r="AX831" s="8"/>
      <c r="AY831" s="8"/>
      <c r="AZ831" s="8"/>
      <c r="BA831" s="8"/>
      <c r="BB831" s="8"/>
      <c r="BC831" s="8"/>
      <c r="BD831" s="8"/>
      <c r="BE831" s="8"/>
      <c r="BF831" s="8"/>
      <c r="BG831" s="8"/>
      <c r="BH831" s="8"/>
      <c r="BI831" s="8"/>
      <c r="BJ831" s="8"/>
      <c r="BK831" s="8"/>
      <c r="BL831" s="8"/>
      <c r="BM831" s="8"/>
      <c r="BN831" s="8"/>
      <c r="BO831" s="8"/>
      <c r="BP831" s="8"/>
      <c r="BQ831" s="8"/>
      <c r="BR831" s="8"/>
      <c r="BS831" s="8"/>
      <c r="BT831" s="8"/>
    </row>
    <row r="832" ht="15.75" customHeight="1">
      <c r="A832" s="8"/>
      <c r="B832" s="8"/>
      <c r="C832" s="8"/>
      <c r="D832" s="8"/>
      <c r="E832" s="8"/>
      <c r="F832" s="8"/>
      <c r="G832" s="595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595"/>
      <c r="AA832" s="8"/>
      <c r="AB832" s="8"/>
      <c r="AC832" s="8"/>
      <c r="AD832" s="595"/>
      <c r="AE832" s="8"/>
      <c r="AF832" s="8"/>
      <c r="AG832" s="8"/>
      <c r="AH832" s="8"/>
      <c r="AI832" s="8"/>
      <c r="AJ832" s="8"/>
      <c r="AK832" s="8"/>
      <c r="AL832" s="8"/>
      <c r="AM832" s="8"/>
      <c r="AN832" s="8"/>
      <c r="AO832" s="8"/>
      <c r="AP832" s="8"/>
      <c r="AQ832" s="8"/>
      <c r="AR832" s="8"/>
      <c r="AS832" s="8"/>
      <c r="AT832" s="8"/>
      <c r="AU832" s="8"/>
      <c r="AV832" s="8"/>
      <c r="AW832" s="8"/>
      <c r="AX832" s="8"/>
      <c r="AY832" s="8"/>
      <c r="AZ832" s="8"/>
      <c r="BA832" s="8"/>
      <c r="BB832" s="8"/>
      <c r="BC832" s="8"/>
      <c r="BD832" s="8"/>
      <c r="BE832" s="8"/>
      <c r="BF832" s="8"/>
      <c r="BG832" s="8"/>
      <c r="BH832" s="8"/>
      <c r="BI832" s="8"/>
      <c r="BJ832" s="8"/>
      <c r="BK832" s="8"/>
      <c r="BL832" s="8"/>
      <c r="BM832" s="8"/>
      <c r="BN832" s="8"/>
      <c r="BO832" s="8"/>
      <c r="BP832" s="8"/>
      <c r="BQ832" s="8"/>
      <c r="BR832" s="8"/>
      <c r="BS832" s="8"/>
      <c r="BT832" s="8"/>
    </row>
    <row r="833" ht="15.75" customHeight="1">
      <c r="A833" s="8"/>
      <c r="B833" s="8"/>
      <c r="C833" s="8"/>
      <c r="D833" s="8"/>
      <c r="E833" s="8"/>
      <c r="F833" s="8"/>
      <c r="G833" s="595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595"/>
      <c r="AA833" s="8"/>
      <c r="AB833" s="8"/>
      <c r="AC833" s="8"/>
      <c r="AD833" s="595"/>
      <c r="AE833" s="8"/>
      <c r="AF833" s="8"/>
      <c r="AG833" s="8"/>
      <c r="AH833" s="8"/>
      <c r="AI833" s="8"/>
      <c r="AJ833" s="8"/>
      <c r="AK833" s="8"/>
      <c r="AL833" s="8"/>
      <c r="AM833" s="8"/>
      <c r="AN833" s="8"/>
      <c r="AO833" s="8"/>
      <c r="AP833" s="8"/>
      <c r="AQ833" s="8"/>
      <c r="AR833" s="8"/>
      <c r="AS833" s="8"/>
      <c r="AT833" s="8"/>
      <c r="AU833" s="8"/>
      <c r="AV833" s="8"/>
      <c r="AW833" s="8"/>
      <c r="AX833" s="8"/>
      <c r="AY833" s="8"/>
      <c r="AZ833" s="8"/>
      <c r="BA833" s="8"/>
      <c r="BB833" s="8"/>
      <c r="BC833" s="8"/>
      <c r="BD833" s="8"/>
      <c r="BE833" s="8"/>
      <c r="BF833" s="8"/>
      <c r="BG833" s="8"/>
      <c r="BH833" s="8"/>
      <c r="BI833" s="8"/>
      <c r="BJ833" s="8"/>
      <c r="BK833" s="8"/>
      <c r="BL833" s="8"/>
      <c r="BM833" s="8"/>
      <c r="BN833" s="8"/>
      <c r="BO833" s="8"/>
      <c r="BP833" s="8"/>
      <c r="BQ833" s="8"/>
      <c r="BR833" s="8"/>
      <c r="BS833" s="8"/>
      <c r="BT833" s="8"/>
    </row>
    <row r="834" ht="15.75" customHeight="1">
      <c r="A834" s="8"/>
      <c r="B834" s="8"/>
      <c r="C834" s="8"/>
      <c r="D834" s="8"/>
      <c r="E834" s="8"/>
      <c r="F834" s="8"/>
      <c r="G834" s="595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595"/>
      <c r="AA834" s="8"/>
      <c r="AB834" s="8"/>
      <c r="AC834" s="8"/>
      <c r="AD834" s="595"/>
      <c r="AE834" s="8"/>
      <c r="AF834" s="8"/>
      <c r="AG834" s="8"/>
      <c r="AH834" s="8"/>
      <c r="AI834" s="8"/>
      <c r="AJ834" s="8"/>
      <c r="AK834" s="8"/>
      <c r="AL834" s="8"/>
      <c r="AM834" s="8"/>
      <c r="AN834" s="8"/>
      <c r="AO834" s="8"/>
      <c r="AP834" s="8"/>
      <c r="AQ834" s="8"/>
      <c r="AR834" s="8"/>
      <c r="AS834" s="8"/>
      <c r="AT834" s="8"/>
      <c r="AU834" s="8"/>
      <c r="AV834" s="8"/>
      <c r="AW834" s="8"/>
      <c r="AX834" s="8"/>
      <c r="AY834" s="8"/>
      <c r="AZ834" s="8"/>
      <c r="BA834" s="8"/>
      <c r="BB834" s="8"/>
      <c r="BC834" s="8"/>
      <c r="BD834" s="8"/>
      <c r="BE834" s="8"/>
      <c r="BF834" s="8"/>
      <c r="BG834" s="8"/>
      <c r="BH834" s="8"/>
      <c r="BI834" s="8"/>
      <c r="BJ834" s="8"/>
      <c r="BK834" s="8"/>
      <c r="BL834" s="8"/>
      <c r="BM834" s="8"/>
      <c r="BN834" s="8"/>
      <c r="BO834" s="8"/>
      <c r="BP834" s="8"/>
      <c r="BQ834" s="8"/>
      <c r="BR834" s="8"/>
      <c r="BS834" s="8"/>
      <c r="BT834" s="8"/>
    </row>
    <row r="835" ht="15.75" customHeight="1">
      <c r="A835" s="8"/>
      <c r="B835" s="8"/>
      <c r="C835" s="8"/>
      <c r="D835" s="8"/>
      <c r="E835" s="8"/>
      <c r="F835" s="8"/>
      <c r="G835" s="595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595"/>
      <c r="AA835" s="8"/>
      <c r="AB835" s="8"/>
      <c r="AC835" s="8"/>
      <c r="AD835" s="595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8"/>
      <c r="AR835" s="8"/>
      <c r="AS835" s="8"/>
      <c r="AT835" s="8"/>
      <c r="AU835" s="8"/>
      <c r="AV835" s="8"/>
      <c r="AW835" s="8"/>
      <c r="AX835" s="8"/>
      <c r="AY835" s="8"/>
      <c r="AZ835" s="8"/>
      <c r="BA835" s="8"/>
      <c r="BB835" s="8"/>
      <c r="BC835" s="8"/>
      <c r="BD835" s="8"/>
      <c r="BE835" s="8"/>
      <c r="BF835" s="8"/>
      <c r="BG835" s="8"/>
      <c r="BH835" s="8"/>
      <c r="BI835" s="8"/>
      <c r="BJ835" s="8"/>
      <c r="BK835" s="8"/>
      <c r="BL835" s="8"/>
      <c r="BM835" s="8"/>
      <c r="BN835" s="8"/>
      <c r="BO835" s="8"/>
      <c r="BP835" s="8"/>
      <c r="BQ835" s="8"/>
      <c r="BR835" s="8"/>
      <c r="BS835" s="8"/>
      <c r="BT835" s="8"/>
    </row>
    <row r="836" ht="15.75" customHeight="1">
      <c r="A836" s="8"/>
      <c r="B836" s="8"/>
      <c r="C836" s="8"/>
      <c r="D836" s="8"/>
      <c r="E836" s="8"/>
      <c r="F836" s="8"/>
      <c r="G836" s="595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595"/>
      <c r="AA836" s="8"/>
      <c r="AB836" s="8"/>
      <c r="AC836" s="8"/>
      <c r="AD836" s="595"/>
      <c r="AE836" s="8"/>
      <c r="AF836" s="8"/>
      <c r="AG836" s="8"/>
      <c r="AH836" s="8"/>
      <c r="AI836" s="8"/>
      <c r="AJ836" s="8"/>
      <c r="AK836" s="8"/>
      <c r="AL836" s="8"/>
      <c r="AM836" s="8"/>
      <c r="AN836" s="8"/>
      <c r="AO836" s="8"/>
      <c r="AP836" s="8"/>
      <c r="AQ836" s="8"/>
      <c r="AR836" s="8"/>
      <c r="AS836" s="8"/>
      <c r="AT836" s="8"/>
      <c r="AU836" s="8"/>
      <c r="AV836" s="8"/>
      <c r="AW836" s="8"/>
      <c r="AX836" s="8"/>
      <c r="AY836" s="8"/>
      <c r="AZ836" s="8"/>
      <c r="BA836" s="8"/>
      <c r="BB836" s="8"/>
      <c r="BC836" s="8"/>
      <c r="BD836" s="8"/>
      <c r="BE836" s="8"/>
      <c r="BF836" s="8"/>
      <c r="BG836" s="8"/>
      <c r="BH836" s="8"/>
      <c r="BI836" s="8"/>
      <c r="BJ836" s="8"/>
      <c r="BK836" s="8"/>
      <c r="BL836" s="8"/>
      <c r="BM836" s="8"/>
      <c r="BN836" s="8"/>
      <c r="BO836" s="8"/>
      <c r="BP836" s="8"/>
      <c r="BQ836" s="8"/>
      <c r="BR836" s="8"/>
      <c r="BS836" s="8"/>
      <c r="BT836" s="8"/>
    </row>
    <row r="837" ht="15.75" customHeight="1">
      <c r="A837" s="8"/>
      <c r="B837" s="8"/>
      <c r="C837" s="8"/>
      <c r="D837" s="8"/>
      <c r="E837" s="8"/>
      <c r="F837" s="8"/>
      <c r="G837" s="595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595"/>
      <c r="AA837" s="8"/>
      <c r="AB837" s="8"/>
      <c r="AC837" s="8"/>
      <c r="AD837" s="595"/>
      <c r="AE837" s="8"/>
      <c r="AF837" s="8"/>
      <c r="AG837" s="8"/>
      <c r="AH837" s="8"/>
      <c r="AI837" s="8"/>
      <c r="AJ837" s="8"/>
      <c r="AK837" s="8"/>
      <c r="AL837" s="8"/>
      <c r="AM837" s="8"/>
      <c r="AN837" s="8"/>
      <c r="AO837" s="8"/>
      <c r="AP837" s="8"/>
      <c r="AQ837" s="8"/>
      <c r="AR837" s="8"/>
      <c r="AS837" s="8"/>
      <c r="AT837" s="8"/>
      <c r="AU837" s="8"/>
      <c r="AV837" s="8"/>
      <c r="AW837" s="8"/>
      <c r="AX837" s="8"/>
      <c r="AY837" s="8"/>
      <c r="AZ837" s="8"/>
      <c r="BA837" s="8"/>
      <c r="BB837" s="8"/>
      <c r="BC837" s="8"/>
      <c r="BD837" s="8"/>
      <c r="BE837" s="8"/>
      <c r="BF837" s="8"/>
      <c r="BG837" s="8"/>
      <c r="BH837" s="8"/>
      <c r="BI837" s="8"/>
      <c r="BJ837" s="8"/>
      <c r="BK837" s="8"/>
      <c r="BL837" s="8"/>
      <c r="BM837" s="8"/>
      <c r="BN837" s="8"/>
      <c r="BO837" s="8"/>
      <c r="BP837" s="8"/>
      <c r="BQ837" s="8"/>
      <c r="BR837" s="8"/>
      <c r="BS837" s="8"/>
      <c r="BT837" s="8"/>
    </row>
    <row r="838" ht="15.75" customHeight="1">
      <c r="A838" s="8"/>
      <c r="B838" s="8"/>
      <c r="C838" s="8"/>
      <c r="D838" s="8"/>
      <c r="E838" s="8"/>
      <c r="F838" s="8"/>
      <c r="G838" s="595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595"/>
      <c r="AA838" s="8"/>
      <c r="AB838" s="8"/>
      <c r="AC838" s="8"/>
      <c r="AD838" s="595"/>
      <c r="AE838" s="8"/>
      <c r="AF838" s="8"/>
      <c r="AG838" s="8"/>
      <c r="AH838" s="8"/>
      <c r="AI838" s="8"/>
      <c r="AJ838" s="8"/>
      <c r="AK838" s="8"/>
      <c r="AL838" s="8"/>
      <c r="AM838" s="8"/>
      <c r="AN838" s="8"/>
      <c r="AO838" s="8"/>
      <c r="AP838" s="8"/>
      <c r="AQ838" s="8"/>
      <c r="AR838" s="8"/>
      <c r="AS838" s="8"/>
      <c r="AT838" s="8"/>
      <c r="AU838" s="8"/>
      <c r="AV838" s="8"/>
      <c r="AW838" s="8"/>
      <c r="AX838" s="8"/>
      <c r="AY838" s="8"/>
      <c r="AZ838" s="8"/>
      <c r="BA838" s="8"/>
      <c r="BB838" s="8"/>
      <c r="BC838" s="8"/>
      <c r="BD838" s="8"/>
      <c r="BE838" s="8"/>
      <c r="BF838" s="8"/>
      <c r="BG838" s="8"/>
      <c r="BH838" s="8"/>
      <c r="BI838" s="8"/>
      <c r="BJ838" s="8"/>
      <c r="BK838" s="8"/>
      <c r="BL838" s="8"/>
      <c r="BM838" s="8"/>
      <c r="BN838" s="8"/>
      <c r="BO838" s="8"/>
      <c r="BP838" s="8"/>
      <c r="BQ838" s="8"/>
      <c r="BR838" s="8"/>
      <c r="BS838" s="8"/>
      <c r="BT838" s="8"/>
    </row>
    <row r="839" ht="15.75" customHeight="1">
      <c r="A839" s="8"/>
      <c r="B839" s="8"/>
      <c r="C839" s="8"/>
      <c r="D839" s="8"/>
      <c r="E839" s="8"/>
      <c r="F839" s="8"/>
      <c r="G839" s="595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595"/>
      <c r="AA839" s="8"/>
      <c r="AB839" s="8"/>
      <c r="AC839" s="8"/>
      <c r="AD839" s="595"/>
      <c r="AE839" s="8"/>
      <c r="AF839" s="8"/>
      <c r="AG839" s="8"/>
      <c r="AH839" s="8"/>
      <c r="AI839" s="8"/>
      <c r="AJ839" s="8"/>
      <c r="AK839" s="8"/>
      <c r="AL839" s="8"/>
      <c r="AM839" s="8"/>
      <c r="AN839" s="8"/>
      <c r="AO839" s="8"/>
      <c r="AP839" s="8"/>
      <c r="AQ839" s="8"/>
      <c r="AR839" s="8"/>
      <c r="AS839" s="8"/>
      <c r="AT839" s="8"/>
      <c r="AU839" s="8"/>
      <c r="AV839" s="8"/>
      <c r="AW839" s="8"/>
      <c r="AX839" s="8"/>
      <c r="AY839" s="8"/>
      <c r="AZ839" s="8"/>
      <c r="BA839" s="8"/>
      <c r="BB839" s="8"/>
      <c r="BC839" s="8"/>
      <c r="BD839" s="8"/>
      <c r="BE839" s="8"/>
      <c r="BF839" s="8"/>
      <c r="BG839" s="8"/>
      <c r="BH839" s="8"/>
      <c r="BI839" s="8"/>
      <c r="BJ839" s="8"/>
      <c r="BK839" s="8"/>
      <c r="BL839" s="8"/>
      <c r="BM839" s="8"/>
      <c r="BN839" s="8"/>
      <c r="BO839" s="8"/>
      <c r="BP839" s="8"/>
      <c r="BQ839" s="8"/>
      <c r="BR839" s="8"/>
      <c r="BS839" s="8"/>
      <c r="BT839" s="8"/>
    </row>
    <row r="840" ht="15.75" customHeight="1">
      <c r="A840" s="8"/>
      <c r="B840" s="8"/>
      <c r="C840" s="8"/>
      <c r="D840" s="8"/>
      <c r="E840" s="8"/>
      <c r="F840" s="8"/>
      <c r="G840" s="595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595"/>
      <c r="AA840" s="8"/>
      <c r="AB840" s="8"/>
      <c r="AC840" s="8"/>
      <c r="AD840" s="595"/>
      <c r="AE840" s="8"/>
      <c r="AF840" s="8"/>
      <c r="AG840" s="8"/>
      <c r="AH840" s="8"/>
      <c r="AI840" s="8"/>
      <c r="AJ840" s="8"/>
      <c r="AK840" s="8"/>
      <c r="AL840" s="8"/>
      <c r="AM840" s="8"/>
      <c r="AN840" s="8"/>
      <c r="AO840" s="8"/>
      <c r="AP840" s="8"/>
      <c r="AQ840" s="8"/>
      <c r="AR840" s="8"/>
      <c r="AS840" s="8"/>
      <c r="AT840" s="8"/>
      <c r="AU840" s="8"/>
      <c r="AV840" s="8"/>
      <c r="AW840" s="8"/>
      <c r="AX840" s="8"/>
      <c r="AY840" s="8"/>
      <c r="AZ840" s="8"/>
      <c r="BA840" s="8"/>
      <c r="BB840" s="8"/>
      <c r="BC840" s="8"/>
      <c r="BD840" s="8"/>
      <c r="BE840" s="8"/>
      <c r="BF840" s="8"/>
      <c r="BG840" s="8"/>
      <c r="BH840" s="8"/>
      <c r="BI840" s="8"/>
      <c r="BJ840" s="8"/>
      <c r="BK840" s="8"/>
      <c r="BL840" s="8"/>
      <c r="BM840" s="8"/>
      <c r="BN840" s="8"/>
      <c r="BO840" s="8"/>
      <c r="BP840" s="8"/>
      <c r="BQ840" s="8"/>
      <c r="BR840" s="8"/>
      <c r="BS840" s="8"/>
      <c r="BT840" s="8"/>
    </row>
    <row r="841" ht="15.75" customHeight="1">
      <c r="A841" s="8"/>
      <c r="B841" s="8"/>
      <c r="C841" s="8"/>
      <c r="D841" s="8"/>
      <c r="E841" s="8"/>
      <c r="F841" s="8"/>
      <c r="G841" s="595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595"/>
      <c r="AA841" s="8"/>
      <c r="AB841" s="8"/>
      <c r="AC841" s="8"/>
      <c r="AD841" s="595"/>
      <c r="AE841" s="8"/>
      <c r="AF841" s="8"/>
      <c r="AG841" s="8"/>
      <c r="AH841" s="8"/>
      <c r="AI841" s="8"/>
      <c r="AJ841" s="8"/>
      <c r="AK841" s="8"/>
      <c r="AL841" s="8"/>
      <c r="AM841" s="8"/>
      <c r="AN841" s="8"/>
      <c r="AO841" s="8"/>
      <c r="AP841" s="8"/>
      <c r="AQ841" s="8"/>
      <c r="AR841" s="8"/>
      <c r="AS841" s="8"/>
      <c r="AT841" s="8"/>
      <c r="AU841" s="8"/>
      <c r="AV841" s="8"/>
      <c r="AW841" s="8"/>
      <c r="AX841" s="8"/>
      <c r="AY841" s="8"/>
      <c r="AZ841" s="8"/>
      <c r="BA841" s="8"/>
      <c r="BB841" s="8"/>
      <c r="BC841" s="8"/>
      <c r="BD841" s="8"/>
      <c r="BE841" s="8"/>
      <c r="BF841" s="8"/>
      <c r="BG841" s="8"/>
      <c r="BH841" s="8"/>
      <c r="BI841" s="8"/>
      <c r="BJ841" s="8"/>
      <c r="BK841" s="8"/>
      <c r="BL841" s="8"/>
      <c r="BM841" s="8"/>
      <c r="BN841" s="8"/>
      <c r="BO841" s="8"/>
      <c r="BP841" s="8"/>
      <c r="BQ841" s="8"/>
      <c r="BR841" s="8"/>
      <c r="BS841" s="8"/>
      <c r="BT841" s="8"/>
    </row>
    <row r="842" ht="15.75" customHeight="1">
      <c r="A842" s="8"/>
      <c r="B842" s="8"/>
      <c r="C842" s="8"/>
      <c r="D842" s="8"/>
      <c r="E842" s="8"/>
      <c r="F842" s="8"/>
      <c r="G842" s="595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595"/>
      <c r="AA842" s="8"/>
      <c r="AB842" s="8"/>
      <c r="AC842" s="8"/>
      <c r="AD842" s="595"/>
      <c r="AE842" s="8"/>
      <c r="AF842" s="8"/>
      <c r="AG842" s="8"/>
      <c r="AH842" s="8"/>
      <c r="AI842" s="8"/>
      <c r="AJ842" s="8"/>
      <c r="AK842" s="8"/>
      <c r="AL842" s="8"/>
      <c r="AM842" s="8"/>
      <c r="AN842" s="8"/>
      <c r="AO842" s="8"/>
      <c r="AP842" s="8"/>
      <c r="AQ842" s="8"/>
      <c r="AR842" s="8"/>
      <c r="AS842" s="8"/>
      <c r="AT842" s="8"/>
      <c r="AU842" s="8"/>
      <c r="AV842" s="8"/>
      <c r="AW842" s="8"/>
      <c r="AX842" s="8"/>
      <c r="AY842" s="8"/>
      <c r="AZ842" s="8"/>
      <c r="BA842" s="8"/>
      <c r="BB842" s="8"/>
      <c r="BC842" s="8"/>
      <c r="BD842" s="8"/>
      <c r="BE842" s="8"/>
      <c r="BF842" s="8"/>
      <c r="BG842" s="8"/>
      <c r="BH842" s="8"/>
      <c r="BI842" s="8"/>
      <c r="BJ842" s="8"/>
      <c r="BK842" s="8"/>
      <c r="BL842" s="8"/>
      <c r="BM842" s="8"/>
      <c r="BN842" s="8"/>
      <c r="BO842" s="8"/>
      <c r="BP842" s="8"/>
      <c r="BQ842" s="8"/>
      <c r="BR842" s="8"/>
      <c r="BS842" s="8"/>
      <c r="BT842" s="8"/>
    </row>
    <row r="843" ht="15.75" customHeight="1">
      <c r="A843" s="8"/>
      <c r="B843" s="8"/>
      <c r="C843" s="8"/>
      <c r="D843" s="8"/>
      <c r="E843" s="8"/>
      <c r="F843" s="8"/>
      <c r="G843" s="595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595"/>
      <c r="AA843" s="8"/>
      <c r="AB843" s="8"/>
      <c r="AC843" s="8"/>
      <c r="AD843" s="595"/>
      <c r="AE843" s="8"/>
      <c r="AF843" s="8"/>
      <c r="AG843" s="8"/>
      <c r="AH843" s="8"/>
      <c r="AI843" s="8"/>
      <c r="AJ843" s="8"/>
      <c r="AK843" s="8"/>
      <c r="AL843" s="8"/>
      <c r="AM843" s="8"/>
      <c r="AN843" s="8"/>
      <c r="AO843" s="8"/>
      <c r="AP843" s="8"/>
      <c r="AQ843" s="8"/>
      <c r="AR843" s="8"/>
      <c r="AS843" s="8"/>
      <c r="AT843" s="8"/>
      <c r="AU843" s="8"/>
      <c r="AV843" s="8"/>
      <c r="AW843" s="8"/>
      <c r="AX843" s="8"/>
      <c r="AY843" s="8"/>
      <c r="AZ843" s="8"/>
      <c r="BA843" s="8"/>
      <c r="BB843" s="8"/>
      <c r="BC843" s="8"/>
      <c r="BD843" s="8"/>
      <c r="BE843" s="8"/>
      <c r="BF843" s="8"/>
      <c r="BG843" s="8"/>
      <c r="BH843" s="8"/>
      <c r="BI843" s="8"/>
      <c r="BJ843" s="8"/>
      <c r="BK843" s="8"/>
      <c r="BL843" s="8"/>
      <c r="BM843" s="8"/>
      <c r="BN843" s="8"/>
      <c r="BO843" s="8"/>
      <c r="BP843" s="8"/>
      <c r="BQ843" s="8"/>
      <c r="BR843" s="8"/>
      <c r="BS843" s="8"/>
      <c r="BT843" s="8"/>
    </row>
    <row r="844" ht="15.75" customHeight="1">
      <c r="A844" s="8"/>
      <c r="B844" s="8"/>
      <c r="C844" s="8"/>
      <c r="D844" s="8"/>
      <c r="E844" s="8"/>
      <c r="F844" s="8"/>
      <c r="G844" s="595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595"/>
      <c r="AA844" s="8"/>
      <c r="AB844" s="8"/>
      <c r="AC844" s="8"/>
      <c r="AD844" s="595"/>
      <c r="AE844" s="8"/>
      <c r="AF844" s="8"/>
      <c r="AG844" s="8"/>
      <c r="AH844" s="8"/>
      <c r="AI844" s="8"/>
      <c r="AJ844" s="8"/>
      <c r="AK844" s="8"/>
      <c r="AL844" s="8"/>
      <c r="AM844" s="8"/>
      <c r="AN844" s="8"/>
      <c r="AO844" s="8"/>
      <c r="AP844" s="8"/>
      <c r="AQ844" s="8"/>
      <c r="AR844" s="8"/>
      <c r="AS844" s="8"/>
      <c r="AT844" s="8"/>
      <c r="AU844" s="8"/>
      <c r="AV844" s="8"/>
      <c r="AW844" s="8"/>
      <c r="AX844" s="8"/>
      <c r="AY844" s="8"/>
      <c r="AZ844" s="8"/>
      <c r="BA844" s="8"/>
      <c r="BB844" s="8"/>
      <c r="BC844" s="8"/>
      <c r="BD844" s="8"/>
      <c r="BE844" s="8"/>
      <c r="BF844" s="8"/>
      <c r="BG844" s="8"/>
      <c r="BH844" s="8"/>
      <c r="BI844" s="8"/>
      <c r="BJ844" s="8"/>
      <c r="BK844" s="8"/>
      <c r="BL844" s="8"/>
      <c r="BM844" s="8"/>
      <c r="BN844" s="8"/>
      <c r="BO844" s="8"/>
      <c r="BP844" s="8"/>
      <c r="BQ844" s="8"/>
      <c r="BR844" s="8"/>
      <c r="BS844" s="8"/>
      <c r="BT844" s="8"/>
    </row>
    <row r="845" ht="15.75" customHeight="1">
      <c r="A845" s="8"/>
      <c r="B845" s="8"/>
      <c r="C845" s="8"/>
      <c r="D845" s="8"/>
      <c r="E845" s="8"/>
      <c r="F845" s="8"/>
      <c r="G845" s="595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595"/>
      <c r="AA845" s="8"/>
      <c r="AB845" s="8"/>
      <c r="AC845" s="8"/>
      <c r="AD845" s="595"/>
      <c r="AE845" s="8"/>
      <c r="AF845" s="8"/>
      <c r="AG845" s="8"/>
      <c r="AH845" s="8"/>
      <c r="AI845" s="8"/>
      <c r="AJ845" s="8"/>
      <c r="AK845" s="8"/>
      <c r="AL845" s="8"/>
      <c r="AM845" s="8"/>
      <c r="AN845" s="8"/>
      <c r="AO845" s="8"/>
      <c r="AP845" s="8"/>
      <c r="AQ845" s="8"/>
      <c r="AR845" s="8"/>
      <c r="AS845" s="8"/>
      <c r="AT845" s="8"/>
      <c r="AU845" s="8"/>
      <c r="AV845" s="8"/>
      <c r="AW845" s="8"/>
      <c r="AX845" s="8"/>
      <c r="AY845" s="8"/>
      <c r="AZ845" s="8"/>
      <c r="BA845" s="8"/>
      <c r="BB845" s="8"/>
      <c r="BC845" s="8"/>
      <c r="BD845" s="8"/>
      <c r="BE845" s="8"/>
      <c r="BF845" s="8"/>
      <c r="BG845" s="8"/>
      <c r="BH845" s="8"/>
      <c r="BI845" s="8"/>
      <c r="BJ845" s="8"/>
      <c r="BK845" s="8"/>
      <c r="BL845" s="8"/>
      <c r="BM845" s="8"/>
      <c r="BN845" s="8"/>
      <c r="BO845" s="8"/>
      <c r="BP845" s="8"/>
      <c r="BQ845" s="8"/>
      <c r="BR845" s="8"/>
      <c r="BS845" s="8"/>
      <c r="BT845" s="8"/>
    </row>
    <row r="846" ht="15.75" customHeight="1">
      <c r="A846" s="8"/>
      <c r="B846" s="8"/>
      <c r="C846" s="8"/>
      <c r="D846" s="8"/>
      <c r="E846" s="8"/>
      <c r="F846" s="8"/>
      <c r="G846" s="595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595"/>
      <c r="AA846" s="8"/>
      <c r="AB846" s="8"/>
      <c r="AC846" s="8"/>
      <c r="AD846" s="595"/>
      <c r="AE846" s="8"/>
      <c r="AF846" s="8"/>
      <c r="AG846" s="8"/>
      <c r="AH846" s="8"/>
      <c r="AI846" s="8"/>
      <c r="AJ846" s="8"/>
      <c r="AK846" s="8"/>
      <c r="AL846" s="8"/>
      <c r="AM846" s="8"/>
      <c r="AN846" s="8"/>
      <c r="AO846" s="8"/>
      <c r="AP846" s="8"/>
      <c r="AQ846" s="8"/>
      <c r="AR846" s="8"/>
      <c r="AS846" s="8"/>
      <c r="AT846" s="8"/>
      <c r="AU846" s="8"/>
      <c r="AV846" s="8"/>
      <c r="AW846" s="8"/>
      <c r="AX846" s="8"/>
      <c r="AY846" s="8"/>
      <c r="AZ846" s="8"/>
      <c r="BA846" s="8"/>
      <c r="BB846" s="8"/>
      <c r="BC846" s="8"/>
      <c r="BD846" s="8"/>
      <c r="BE846" s="8"/>
      <c r="BF846" s="8"/>
      <c r="BG846" s="8"/>
      <c r="BH846" s="8"/>
      <c r="BI846" s="8"/>
      <c r="BJ846" s="8"/>
      <c r="BK846" s="8"/>
      <c r="BL846" s="8"/>
      <c r="BM846" s="8"/>
      <c r="BN846" s="8"/>
      <c r="BO846" s="8"/>
      <c r="BP846" s="8"/>
      <c r="BQ846" s="8"/>
      <c r="BR846" s="8"/>
      <c r="BS846" s="8"/>
      <c r="BT846" s="8"/>
    </row>
    <row r="847" ht="15.75" customHeight="1">
      <c r="A847" s="8"/>
      <c r="B847" s="8"/>
      <c r="C847" s="8"/>
      <c r="D847" s="8"/>
      <c r="E847" s="8"/>
      <c r="F847" s="8"/>
      <c r="G847" s="595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595"/>
      <c r="AA847" s="8"/>
      <c r="AB847" s="8"/>
      <c r="AC847" s="8"/>
      <c r="AD847" s="595"/>
      <c r="AE847" s="8"/>
      <c r="AF847" s="8"/>
      <c r="AG847" s="8"/>
      <c r="AH847" s="8"/>
      <c r="AI847" s="8"/>
      <c r="AJ847" s="8"/>
      <c r="AK847" s="8"/>
      <c r="AL847" s="8"/>
      <c r="AM847" s="8"/>
      <c r="AN847" s="8"/>
      <c r="AO847" s="8"/>
      <c r="AP847" s="8"/>
      <c r="AQ847" s="8"/>
      <c r="AR847" s="8"/>
      <c r="AS847" s="8"/>
      <c r="AT847" s="8"/>
      <c r="AU847" s="8"/>
      <c r="AV847" s="8"/>
      <c r="AW847" s="8"/>
      <c r="AX847" s="8"/>
      <c r="AY847" s="8"/>
      <c r="AZ847" s="8"/>
      <c r="BA847" s="8"/>
      <c r="BB847" s="8"/>
      <c r="BC847" s="8"/>
      <c r="BD847" s="8"/>
      <c r="BE847" s="8"/>
      <c r="BF847" s="8"/>
      <c r="BG847" s="8"/>
      <c r="BH847" s="8"/>
      <c r="BI847" s="8"/>
      <c r="BJ847" s="8"/>
      <c r="BK847" s="8"/>
      <c r="BL847" s="8"/>
      <c r="BM847" s="8"/>
      <c r="BN847" s="8"/>
      <c r="BO847" s="8"/>
      <c r="BP847" s="8"/>
      <c r="BQ847" s="8"/>
      <c r="BR847" s="8"/>
      <c r="BS847" s="8"/>
      <c r="BT847" s="8"/>
    </row>
    <row r="848" ht="15.75" customHeight="1">
      <c r="A848" s="8"/>
      <c r="B848" s="8"/>
      <c r="C848" s="8"/>
      <c r="D848" s="8"/>
      <c r="E848" s="8"/>
      <c r="F848" s="8"/>
      <c r="G848" s="595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595"/>
      <c r="AA848" s="8"/>
      <c r="AB848" s="8"/>
      <c r="AC848" s="8"/>
      <c r="AD848" s="595"/>
      <c r="AE848" s="8"/>
      <c r="AF848" s="8"/>
      <c r="AG848" s="8"/>
      <c r="AH848" s="8"/>
      <c r="AI848" s="8"/>
      <c r="AJ848" s="8"/>
      <c r="AK848" s="8"/>
      <c r="AL848" s="8"/>
      <c r="AM848" s="8"/>
      <c r="AN848" s="8"/>
      <c r="AO848" s="8"/>
      <c r="AP848" s="8"/>
      <c r="AQ848" s="8"/>
      <c r="AR848" s="8"/>
      <c r="AS848" s="8"/>
      <c r="AT848" s="8"/>
      <c r="AU848" s="8"/>
      <c r="AV848" s="8"/>
      <c r="AW848" s="8"/>
      <c r="AX848" s="8"/>
      <c r="AY848" s="8"/>
      <c r="AZ848" s="8"/>
      <c r="BA848" s="8"/>
      <c r="BB848" s="8"/>
      <c r="BC848" s="8"/>
      <c r="BD848" s="8"/>
      <c r="BE848" s="8"/>
      <c r="BF848" s="8"/>
      <c r="BG848" s="8"/>
      <c r="BH848" s="8"/>
      <c r="BI848" s="8"/>
      <c r="BJ848" s="8"/>
      <c r="BK848" s="8"/>
      <c r="BL848" s="8"/>
      <c r="BM848" s="8"/>
      <c r="BN848" s="8"/>
      <c r="BO848" s="8"/>
      <c r="BP848" s="8"/>
      <c r="BQ848" s="8"/>
      <c r="BR848" s="8"/>
      <c r="BS848" s="8"/>
      <c r="BT848" s="8"/>
    </row>
    <row r="849" ht="15.75" customHeight="1">
      <c r="A849" s="8"/>
      <c r="B849" s="8"/>
      <c r="C849" s="8"/>
      <c r="D849" s="8"/>
      <c r="E849" s="8"/>
      <c r="F849" s="8"/>
      <c r="G849" s="595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595"/>
      <c r="AA849" s="8"/>
      <c r="AB849" s="8"/>
      <c r="AC849" s="8"/>
      <c r="AD849" s="595"/>
      <c r="AE849" s="8"/>
      <c r="AF849" s="8"/>
      <c r="AG849" s="8"/>
      <c r="AH849" s="8"/>
      <c r="AI849" s="8"/>
      <c r="AJ849" s="8"/>
      <c r="AK849" s="8"/>
      <c r="AL849" s="8"/>
      <c r="AM849" s="8"/>
      <c r="AN849" s="8"/>
      <c r="AO849" s="8"/>
      <c r="AP849" s="8"/>
      <c r="AQ849" s="8"/>
      <c r="AR849" s="8"/>
      <c r="AS849" s="8"/>
      <c r="AT849" s="8"/>
      <c r="AU849" s="8"/>
      <c r="AV849" s="8"/>
      <c r="AW849" s="8"/>
      <c r="AX849" s="8"/>
      <c r="AY849" s="8"/>
      <c r="AZ849" s="8"/>
      <c r="BA849" s="8"/>
      <c r="BB849" s="8"/>
      <c r="BC849" s="8"/>
      <c r="BD849" s="8"/>
      <c r="BE849" s="8"/>
      <c r="BF849" s="8"/>
      <c r="BG849" s="8"/>
      <c r="BH849" s="8"/>
      <c r="BI849" s="8"/>
      <c r="BJ849" s="8"/>
      <c r="BK849" s="8"/>
      <c r="BL849" s="8"/>
      <c r="BM849" s="8"/>
      <c r="BN849" s="8"/>
      <c r="BO849" s="8"/>
      <c r="BP849" s="8"/>
      <c r="BQ849" s="8"/>
      <c r="BR849" s="8"/>
      <c r="BS849" s="8"/>
      <c r="BT849" s="8"/>
    </row>
    <row r="850" ht="15.75" customHeight="1">
      <c r="A850" s="8"/>
      <c r="B850" s="8"/>
      <c r="C850" s="8"/>
      <c r="D850" s="8"/>
      <c r="E850" s="8"/>
      <c r="F850" s="8"/>
      <c r="G850" s="595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595"/>
      <c r="AA850" s="8"/>
      <c r="AB850" s="8"/>
      <c r="AC850" s="8"/>
      <c r="AD850" s="595"/>
      <c r="AE850" s="8"/>
      <c r="AF850" s="8"/>
      <c r="AG850" s="8"/>
      <c r="AH850" s="8"/>
      <c r="AI850" s="8"/>
      <c r="AJ850" s="8"/>
      <c r="AK850" s="8"/>
      <c r="AL850" s="8"/>
      <c r="AM850" s="8"/>
      <c r="AN850" s="8"/>
      <c r="AO850" s="8"/>
      <c r="AP850" s="8"/>
      <c r="AQ850" s="8"/>
      <c r="AR850" s="8"/>
      <c r="AS850" s="8"/>
      <c r="AT850" s="8"/>
      <c r="AU850" s="8"/>
      <c r="AV850" s="8"/>
      <c r="AW850" s="8"/>
      <c r="AX850" s="8"/>
      <c r="AY850" s="8"/>
      <c r="AZ850" s="8"/>
      <c r="BA850" s="8"/>
      <c r="BB850" s="8"/>
      <c r="BC850" s="8"/>
      <c r="BD850" s="8"/>
      <c r="BE850" s="8"/>
      <c r="BF850" s="8"/>
      <c r="BG850" s="8"/>
      <c r="BH850" s="8"/>
      <c r="BI850" s="8"/>
      <c r="BJ850" s="8"/>
      <c r="BK850" s="8"/>
      <c r="BL850" s="8"/>
      <c r="BM850" s="8"/>
      <c r="BN850" s="8"/>
      <c r="BO850" s="8"/>
      <c r="BP850" s="8"/>
      <c r="BQ850" s="8"/>
      <c r="BR850" s="8"/>
      <c r="BS850" s="8"/>
      <c r="BT850" s="8"/>
    </row>
    <row r="851" ht="15.75" customHeight="1">
      <c r="A851" s="8"/>
      <c r="B851" s="8"/>
      <c r="C851" s="8"/>
      <c r="D851" s="8"/>
      <c r="E851" s="8"/>
      <c r="F851" s="8"/>
      <c r="G851" s="595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595"/>
      <c r="AA851" s="8"/>
      <c r="AB851" s="8"/>
      <c r="AC851" s="8"/>
      <c r="AD851" s="595"/>
      <c r="AE851" s="8"/>
      <c r="AF851" s="8"/>
      <c r="AG851" s="8"/>
      <c r="AH851" s="8"/>
      <c r="AI851" s="8"/>
      <c r="AJ851" s="8"/>
      <c r="AK851" s="8"/>
      <c r="AL851" s="8"/>
      <c r="AM851" s="8"/>
      <c r="AN851" s="8"/>
      <c r="AO851" s="8"/>
      <c r="AP851" s="8"/>
      <c r="AQ851" s="8"/>
      <c r="AR851" s="8"/>
      <c r="AS851" s="8"/>
      <c r="AT851" s="8"/>
      <c r="AU851" s="8"/>
      <c r="AV851" s="8"/>
      <c r="AW851" s="8"/>
      <c r="AX851" s="8"/>
      <c r="AY851" s="8"/>
      <c r="AZ851" s="8"/>
      <c r="BA851" s="8"/>
      <c r="BB851" s="8"/>
      <c r="BC851" s="8"/>
      <c r="BD851" s="8"/>
      <c r="BE851" s="8"/>
      <c r="BF851" s="8"/>
      <c r="BG851" s="8"/>
      <c r="BH851" s="8"/>
      <c r="BI851" s="8"/>
      <c r="BJ851" s="8"/>
      <c r="BK851" s="8"/>
      <c r="BL851" s="8"/>
      <c r="BM851" s="8"/>
      <c r="BN851" s="8"/>
      <c r="BO851" s="8"/>
      <c r="BP851" s="8"/>
      <c r="BQ851" s="8"/>
      <c r="BR851" s="8"/>
      <c r="BS851" s="8"/>
      <c r="BT851" s="8"/>
    </row>
    <row r="852" ht="15.75" customHeight="1">
      <c r="A852" s="8"/>
      <c r="B852" s="8"/>
      <c r="C852" s="8"/>
      <c r="D852" s="8"/>
      <c r="E852" s="8"/>
      <c r="F852" s="8"/>
      <c r="G852" s="595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595"/>
      <c r="AA852" s="8"/>
      <c r="AB852" s="8"/>
      <c r="AC852" s="8"/>
      <c r="AD852" s="595"/>
      <c r="AE852" s="8"/>
      <c r="AF852" s="8"/>
      <c r="AG852" s="8"/>
      <c r="AH852" s="8"/>
      <c r="AI852" s="8"/>
      <c r="AJ852" s="8"/>
      <c r="AK852" s="8"/>
      <c r="AL852" s="8"/>
      <c r="AM852" s="8"/>
      <c r="AN852" s="8"/>
      <c r="AO852" s="8"/>
      <c r="AP852" s="8"/>
      <c r="AQ852" s="8"/>
      <c r="AR852" s="8"/>
      <c r="AS852" s="8"/>
      <c r="AT852" s="8"/>
      <c r="AU852" s="8"/>
      <c r="AV852" s="8"/>
      <c r="AW852" s="8"/>
      <c r="AX852" s="8"/>
      <c r="AY852" s="8"/>
      <c r="AZ852" s="8"/>
      <c r="BA852" s="8"/>
      <c r="BB852" s="8"/>
      <c r="BC852" s="8"/>
      <c r="BD852" s="8"/>
      <c r="BE852" s="8"/>
      <c r="BF852" s="8"/>
      <c r="BG852" s="8"/>
      <c r="BH852" s="8"/>
      <c r="BI852" s="8"/>
      <c r="BJ852" s="8"/>
      <c r="BK852" s="8"/>
      <c r="BL852" s="8"/>
      <c r="BM852" s="8"/>
      <c r="BN852" s="8"/>
      <c r="BO852" s="8"/>
      <c r="BP852" s="8"/>
      <c r="BQ852" s="8"/>
      <c r="BR852" s="8"/>
      <c r="BS852" s="8"/>
      <c r="BT852" s="8"/>
    </row>
    <row r="853" ht="15.75" customHeight="1">
      <c r="A853" s="8"/>
      <c r="B853" s="8"/>
      <c r="C853" s="8"/>
      <c r="D853" s="8"/>
      <c r="E853" s="8"/>
      <c r="F853" s="8"/>
      <c r="G853" s="595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595"/>
      <c r="AA853" s="8"/>
      <c r="AB853" s="8"/>
      <c r="AC853" s="8"/>
      <c r="AD853" s="595"/>
      <c r="AE853" s="8"/>
      <c r="AF853" s="8"/>
      <c r="AG853" s="8"/>
      <c r="AH853" s="8"/>
      <c r="AI853" s="8"/>
      <c r="AJ853" s="8"/>
      <c r="AK853" s="8"/>
      <c r="AL853" s="8"/>
      <c r="AM853" s="8"/>
      <c r="AN853" s="8"/>
      <c r="AO853" s="8"/>
      <c r="AP853" s="8"/>
      <c r="AQ853" s="8"/>
      <c r="AR853" s="8"/>
      <c r="AS853" s="8"/>
      <c r="AT853" s="8"/>
      <c r="AU853" s="8"/>
      <c r="AV853" s="8"/>
      <c r="AW853" s="8"/>
      <c r="AX853" s="8"/>
      <c r="AY853" s="8"/>
      <c r="AZ853" s="8"/>
      <c r="BA853" s="8"/>
      <c r="BB853" s="8"/>
      <c r="BC853" s="8"/>
      <c r="BD853" s="8"/>
      <c r="BE853" s="8"/>
      <c r="BF853" s="8"/>
      <c r="BG853" s="8"/>
      <c r="BH853" s="8"/>
      <c r="BI853" s="8"/>
      <c r="BJ853" s="8"/>
      <c r="BK853" s="8"/>
      <c r="BL853" s="8"/>
      <c r="BM853" s="8"/>
      <c r="BN853" s="8"/>
      <c r="BO853" s="8"/>
      <c r="BP853" s="8"/>
      <c r="BQ853" s="8"/>
      <c r="BR853" s="8"/>
      <c r="BS853" s="8"/>
      <c r="BT853" s="8"/>
    </row>
    <row r="854" ht="15.75" customHeight="1">
      <c r="A854" s="8"/>
      <c r="B854" s="8"/>
      <c r="C854" s="8"/>
      <c r="D854" s="8"/>
      <c r="E854" s="8"/>
      <c r="F854" s="8"/>
      <c r="G854" s="595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595"/>
      <c r="AA854" s="8"/>
      <c r="AB854" s="8"/>
      <c r="AC854" s="8"/>
      <c r="AD854" s="595"/>
      <c r="AE854" s="8"/>
      <c r="AF854" s="8"/>
      <c r="AG854" s="8"/>
      <c r="AH854" s="8"/>
      <c r="AI854" s="8"/>
      <c r="AJ854" s="8"/>
      <c r="AK854" s="8"/>
      <c r="AL854" s="8"/>
      <c r="AM854" s="8"/>
      <c r="AN854" s="8"/>
      <c r="AO854" s="8"/>
      <c r="AP854" s="8"/>
      <c r="AQ854" s="8"/>
      <c r="AR854" s="8"/>
      <c r="AS854" s="8"/>
      <c r="AT854" s="8"/>
      <c r="AU854" s="8"/>
      <c r="AV854" s="8"/>
      <c r="AW854" s="8"/>
      <c r="AX854" s="8"/>
      <c r="AY854" s="8"/>
      <c r="AZ854" s="8"/>
      <c r="BA854" s="8"/>
      <c r="BB854" s="8"/>
      <c r="BC854" s="8"/>
      <c r="BD854" s="8"/>
      <c r="BE854" s="8"/>
      <c r="BF854" s="8"/>
      <c r="BG854" s="8"/>
      <c r="BH854" s="8"/>
      <c r="BI854" s="8"/>
      <c r="BJ854" s="8"/>
      <c r="BK854" s="8"/>
      <c r="BL854" s="8"/>
      <c r="BM854" s="8"/>
      <c r="BN854" s="8"/>
      <c r="BO854" s="8"/>
      <c r="BP854" s="8"/>
      <c r="BQ854" s="8"/>
      <c r="BR854" s="8"/>
      <c r="BS854" s="8"/>
      <c r="BT854" s="8"/>
    </row>
    <row r="855" ht="15.75" customHeight="1">
      <c r="A855" s="8"/>
      <c r="B855" s="8"/>
      <c r="C855" s="8"/>
      <c r="D855" s="8"/>
      <c r="E855" s="8"/>
      <c r="F855" s="8"/>
      <c r="G855" s="595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595"/>
      <c r="AA855" s="8"/>
      <c r="AB855" s="8"/>
      <c r="AC855" s="8"/>
      <c r="AD855" s="595"/>
      <c r="AE855" s="8"/>
      <c r="AF855" s="8"/>
      <c r="AG855" s="8"/>
      <c r="AH855" s="8"/>
      <c r="AI855" s="8"/>
      <c r="AJ855" s="8"/>
      <c r="AK855" s="8"/>
      <c r="AL855" s="8"/>
      <c r="AM855" s="8"/>
      <c r="AN855" s="8"/>
      <c r="AO855" s="8"/>
      <c r="AP855" s="8"/>
      <c r="AQ855" s="8"/>
      <c r="AR855" s="8"/>
      <c r="AS855" s="8"/>
      <c r="AT855" s="8"/>
      <c r="AU855" s="8"/>
      <c r="AV855" s="8"/>
      <c r="AW855" s="8"/>
      <c r="AX855" s="8"/>
      <c r="AY855" s="8"/>
      <c r="AZ855" s="8"/>
      <c r="BA855" s="8"/>
      <c r="BB855" s="8"/>
      <c r="BC855" s="8"/>
      <c r="BD855" s="8"/>
      <c r="BE855" s="8"/>
      <c r="BF855" s="8"/>
      <c r="BG855" s="8"/>
      <c r="BH855" s="8"/>
      <c r="BI855" s="8"/>
      <c r="BJ855" s="8"/>
      <c r="BK855" s="8"/>
      <c r="BL855" s="8"/>
      <c r="BM855" s="8"/>
      <c r="BN855" s="8"/>
      <c r="BO855" s="8"/>
      <c r="BP855" s="8"/>
      <c r="BQ855" s="8"/>
      <c r="BR855" s="8"/>
      <c r="BS855" s="8"/>
      <c r="BT855" s="8"/>
    </row>
    <row r="856" ht="15.75" customHeight="1">
      <c r="A856" s="8"/>
      <c r="B856" s="8"/>
      <c r="C856" s="8"/>
      <c r="D856" s="8"/>
      <c r="E856" s="8"/>
      <c r="F856" s="8"/>
      <c r="G856" s="595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595"/>
      <c r="AA856" s="8"/>
      <c r="AB856" s="8"/>
      <c r="AC856" s="8"/>
      <c r="AD856" s="595"/>
      <c r="AE856" s="8"/>
      <c r="AF856" s="8"/>
      <c r="AG856" s="8"/>
      <c r="AH856" s="8"/>
      <c r="AI856" s="8"/>
      <c r="AJ856" s="8"/>
      <c r="AK856" s="8"/>
      <c r="AL856" s="8"/>
      <c r="AM856" s="8"/>
      <c r="AN856" s="8"/>
      <c r="AO856" s="8"/>
      <c r="AP856" s="8"/>
      <c r="AQ856" s="8"/>
      <c r="AR856" s="8"/>
      <c r="AS856" s="8"/>
      <c r="AT856" s="8"/>
      <c r="AU856" s="8"/>
      <c r="AV856" s="8"/>
      <c r="AW856" s="8"/>
      <c r="AX856" s="8"/>
      <c r="AY856" s="8"/>
      <c r="AZ856" s="8"/>
      <c r="BA856" s="8"/>
      <c r="BB856" s="8"/>
      <c r="BC856" s="8"/>
      <c r="BD856" s="8"/>
      <c r="BE856" s="8"/>
      <c r="BF856" s="8"/>
      <c r="BG856" s="8"/>
      <c r="BH856" s="8"/>
      <c r="BI856" s="8"/>
      <c r="BJ856" s="8"/>
      <c r="BK856" s="8"/>
      <c r="BL856" s="8"/>
      <c r="BM856" s="8"/>
      <c r="BN856" s="8"/>
      <c r="BO856" s="8"/>
      <c r="BP856" s="8"/>
      <c r="BQ856" s="8"/>
      <c r="BR856" s="8"/>
      <c r="BS856" s="8"/>
      <c r="BT856" s="8"/>
    </row>
    <row r="857" ht="15.75" customHeight="1">
      <c r="A857" s="8"/>
      <c r="B857" s="8"/>
      <c r="C857" s="8"/>
      <c r="D857" s="8"/>
      <c r="E857" s="8"/>
      <c r="F857" s="8"/>
      <c r="G857" s="595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595"/>
      <c r="AA857" s="8"/>
      <c r="AB857" s="8"/>
      <c r="AC857" s="8"/>
      <c r="AD857" s="595"/>
      <c r="AE857" s="8"/>
      <c r="AF857" s="8"/>
      <c r="AG857" s="8"/>
      <c r="AH857" s="8"/>
      <c r="AI857" s="8"/>
      <c r="AJ857" s="8"/>
      <c r="AK857" s="8"/>
      <c r="AL857" s="8"/>
      <c r="AM857" s="8"/>
      <c r="AN857" s="8"/>
      <c r="AO857" s="8"/>
      <c r="AP857" s="8"/>
      <c r="AQ857" s="8"/>
      <c r="AR857" s="8"/>
      <c r="AS857" s="8"/>
      <c r="AT857" s="8"/>
      <c r="AU857" s="8"/>
      <c r="AV857" s="8"/>
      <c r="AW857" s="8"/>
      <c r="AX857" s="8"/>
      <c r="AY857" s="8"/>
      <c r="AZ857" s="8"/>
      <c r="BA857" s="8"/>
      <c r="BB857" s="8"/>
      <c r="BC857" s="8"/>
      <c r="BD857" s="8"/>
      <c r="BE857" s="8"/>
      <c r="BF857" s="8"/>
      <c r="BG857" s="8"/>
      <c r="BH857" s="8"/>
      <c r="BI857" s="8"/>
      <c r="BJ857" s="8"/>
      <c r="BK857" s="8"/>
      <c r="BL857" s="8"/>
      <c r="BM857" s="8"/>
      <c r="BN857" s="8"/>
      <c r="BO857" s="8"/>
      <c r="BP857" s="8"/>
      <c r="BQ857" s="8"/>
      <c r="BR857" s="8"/>
      <c r="BS857" s="8"/>
      <c r="BT857" s="8"/>
    </row>
    <row r="858" ht="15.75" customHeight="1">
      <c r="A858" s="8"/>
      <c r="B858" s="8"/>
      <c r="C858" s="8"/>
      <c r="D858" s="8"/>
      <c r="E858" s="8"/>
      <c r="F858" s="8"/>
      <c r="G858" s="595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595"/>
      <c r="AA858" s="8"/>
      <c r="AB858" s="8"/>
      <c r="AC858" s="8"/>
      <c r="AD858" s="595"/>
      <c r="AE858" s="8"/>
      <c r="AF858" s="8"/>
      <c r="AG858" s="8"/>
      <c r="AH858" s="8"/>
      <c r="AI858" s="8"/>
      <c r="AJ858" s="8"/>
      <c r="AK858" s="8"/>
      <c r="AL858" s="8"/>
      <c r="AM858" s="8"/>
      <c r="AN858" s="8"/>
      <c r="AO858" s="8"/>
      <c r="AP858" s="8"/>
      <c r="AQ858" s="8"/>
      <c r="AR858" s="8"/>
      <c r="AS858" s="8"/>
      <c r="AT858" s="8"/>
      <c r="AU858" s="8"/>
      <c r="AV858" s="8"/>
      <c r="AW858" s="8"/>
      <c r="AX858" s="8"/>
      <c r="AY858" s="8"/>
      <c r="AZ858" s="8"/>
      <c r="BA858" s="8"/>
      <c r="BB858" s="8"/>
      <c r="BC858" s="8"/>
      <c r="BD858" s="8"/>
      <c r="BE858" s="8"/>
      <c r="BF858" s="8"/>
      <c r="BG858" s="8"/>
      <c r="BH858" s="8"/>
      <c r="BI858" s="8"/>
      <c r="BJ858" s="8"/>
      <c r="BK858" s="8"/>
      <c r="BL858" s="8"/>
      <c r="BM858" s="8"/>
      <c r="BN858" s="8"/>
      <c r="BO858" s="8"/>
      <c r="BP858" s="8"/>
      <c r="BQ858" s="8"/>
      <c r="BR858" s="8"/>
      <c r="BS858" s="8"/>
      <c r="BT858" s="8"/>
    </row>
    <row r="859" ht="15.75" customHeight="1">
      <c r="A859" s="8"/>
      <c r="B859" s="8"/>
      <c r="C859" s="8"/>
      <c r="D859" s="8"/>
      <c r="E859" s="8"/>
      <c r="F859" s="8"/>
      <c r="G859" s="595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595"/>
      <c r="AA859" s="8"/>
      <c r="AB859" s="8"/>
      <c r="AC859" s="8"/>
      <c r="AD859" s="595"/>
      <c r="AE859" s="8"/>
      <c r="AF859" s="8"/>
      <c r="AG859" s="8"/>
      <c r="AH859" s="8"/>
      <c r="AI859" s="8"/>
      <c r="AJ859" s="8"/>
      <c r="AK859" s="8"/>
      <c r="AL859" s="8"/>
      <c r="AM859" s="8"/>
      <c r="AN859" s="8"/>
      <c r="AO859" s="8"/>
      <c r="AP859" s="8"/>
      <c r="AQ859" s="8"/>
      <c r="AR859" s="8"/>
      <c r="AS859" s="8"/>
      <c r="AT859" s="8"/>
      <c r="AU859" s="8"/>
      <c r="AV859" s="8"/>
      <c r="AW859" s="8"/>
      <c r="AX859" s="8"/>
      <c r="AY859" s="8"/>
      <c r="AZ859" s="8"/>
      <c r="BA859" s="8"/>
      <c r="BB859" s="8"/>
      <c r="BC859" s="8"/>
      <c r="BD859" s="8"/>
      <c r="BE859" s="8"/>
      <c r="BF859" s="8"/>
      <c r="BG859" s="8"/>
      <c r="BH859" s="8"/>
      <c r="BI859" s="8"/>
      <c r="BJ859" s="8"/>
      <c r="BK859" s="8"/>
      <c r="BL859" s="8"/>
      <c r="BM859" s="8"/>
      <c r="BN859" s="8"/>
      <c r="BO859" s="8"/>
      <c r="BP859" s="8"/>
      <c r="BQ859" s="8"/>
      <c r="BR859" s="8"/>
      <c r="BS859" s="8"/>
      <c r="BT859" s="8"/>
    </row>
    <row r="860" ht="15.75" customHeight="1">
      <c r="A860" s="8"/>
      <c r="B860" s="8"/>
      <c r="C860" s="8"/>
      <c r="D860" s="8"/>
      <c r="E860" s="8"/>
      <c r="F860" s="8"/>
      <c r="G860" s="595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595"/>
      <c r="AA860" s="8"/>
      <c r="AB860" s="8"/>
      <c r="AC860" s="8"/>
      <c r="AD860" s="595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  <c r="AR860" s="8"/>
      <c r="AS860" s="8"/>
      <c r="AT860" s="8"/>
      <c r="AU860" s="8"/>
      <c r="AV860" s="8"/>
      <c r="AW860" s="8"/>
      <c r="AX860" s="8"/>
      <c r="AY860" s="8"/>
      <c r="AZ860" s="8"/>
      <c r="BA860" s="8"/>
      <c r="BB860" s="8"/>
      <c r="BC860" s="8"/>
      <c r="BD860" s="8"/>
      <c r="BE860" s="8"/>
      <c r="BF860" s="8"/>
      <c r="BG860" s="8"/>
      <c r="BH860" s="8"/>
      <c r="BI860" s="8"/>
      <c r="BJ860" s="8"/>
      <c r="BK860" s="8"/>
      <c r="BL860" s="8"/>
      <c r="BM860" s="8"/>
      <c r="BN860" s="8"/>
      <c r="BO860" s="8"/>
      <c r="BP860" s="8"/>
      <c r="BQ860" s="8"/>
      <c r="BR860" s="8"/>
      <c r="BS860" s="8"/>
      <c r="BT860" s="8"/>
    </row>
    <row r="861" ht="15.75" customHeight="1">
      <c r="A861" s="8"/>
      <c r="B861" s="8"/>
      <c r="C861" s="8"/>
      <c r="D861" s="8"/>
      <c r="E861" s="8"/>
      <c r="F861" s="8"/>
      <c r="G861" s="595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595"/>
      <c r="AA861" s="8"/>
      <c r="AB861" s="8"/>
      <c r="AC861" s="8"/>
      <c r="AD861" s="595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8"/>
      <c r="AR861" s="8"/>
      <c r="AS861" s="8"/>
      <c r="AT861" s="8"/>
      <c r="AU861" s="8"/>
      <c r="AV861" s="8"/>
      <c r="AW861" s="8"/>
      <c r="AX861" s="8"/>
      <c r="AY861" s="8"/>
      <c r="AZ861" s="8"/>
      <c r="BA861" s="8"/>
      <c r="BB861" s="8"/>
      <c r="BC861" s="8"/>
      <c r="BD861" s="8"/>
      <c r="BE861" s="8"/>
      <c r="BF861" s="8"/>
      <c r="BG861" s="8"/>
      <c r="BH861" s="8"/>
      <c r="BI861" s="8"/>
      <c r="BJ861" s="8"/>
      <c r="BK861" s="8"/>
      <c r="BL861" s="8"/>
      <c r="BM861" s="8"/>
      <c r="BN861" s="8"/>
      <c r="BO861" s="8"/>
      <c r="BP861" s="8"/>
      <c r="BQ861" s="8"/>
      <c r="BR861" s="8"/>
      <c r="BS861" s="8"/>
      <c r="BT861" s="8"/>
    </row>
    <row r="862" ht="15.75" customHeight="1">
      <c r="A862" s="8"/>
      <c r="B862" s="8"/>
      <c r="C862" s="8"/>
      <c r="D862" s="8"/>
      <c r="E862" s="8"/>
      <c r="F862" s="8"/>
      <c r="G862" s="595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595"/>
      <c r="AA862" s="8"/>
      <c r="AB862" s="8"/>
      <c r="AC862" s="8"/>
      <c r="AD862" s="595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8"/>
      <c r="AR862" s="8"/>
      <c r="AS862" s="8"/>
      <c r="AT862" s="8"/>
      <c r="AU862" s="8"/>
      <c r="AV862" s="8"/>
      <c r="AW862" s="8"/>
      <c r="AX862" s="8"/>
      <c r="AY862" s="8"/>
      <c r="AZ862" s="8"/>
      <c r="BA862" s="8"/>
      <c r="BB862" s="8"/>
      <c r="BC862" s="8"/>
      <c r="BD862" s="8"/>
      <c r="BE862" s="8"/>
      <c r="BF862" s="8"/>
      <c r="BG862" s="8"/>
      <c r="BH862" s="8"/>
      <c r="BI862" s="8"/>
      <c r="BJ862" s="8"/>
      <c r="BK862" s="8"/>
      <c r="BL862" s="8"/>
      <c r="BM862" s="8"/>
      <c r="BN862" s="8"/>
      <c r="BO862" s="8"/>
      <c r="BP862" s="8"/>
      <c r="BQ862" s="8"/>
      <c r="BR862" s="8"/>
      <c r="BS862" s="8"/>
      <c r="BT862" s="8"/>
    </row>
    <row r="863" ht="15.75" customHeight="1">
      <c r="A863" s="8"/>
      <c r="B863" s="8"/>
      <c r="C863" s="8"/>
      <c r="D863" s="8"/>
      <c r="E863" s="8"/>
      <c r="F863" s="8"/>
      <c r="G863" s="595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595"/>
      <c r="AA863" s="8"/>
      <c r="AB863" s="8"/>
      <c r="AC863" s="8"/>
      <c r="AD863" s="595"/>
      <c r="AE863" s="8"/>
      <c r="AF863" s="8"/>
      <c r="AG863" s="8"/>
      <c r="AH863" s="8"/>
      <c r="AI863" s="8"/>
      <c r="AJ863" s="8"/>
      <c r="AK863" s="8"/>
      <c r="AL863" s="8"/>
      <c r="AM863" s="8"/>
      <c r="AN863" s="8"/>
      <c r="AO863" s="8"/>
      <c r="AP863" s="8"/>
      <c r="AQ863" s="8"/>
      <c r="AR863" s="8"/>
      <c r="AS863" s="8"/>
      <c r="AT863" s="8"/>
      <c r="AU863" s="8"/>
      <c r="AV863" s="8"/>
      <c r="AW863" s="8"/>
      <c r="AX863" s="8"/>
      <c r="AY863" s="8"/>
      <c r="AZ863" s="8"/>
      <c r="BA863" s="8"/>
      <c r="BB863" s="8"/>
      <c r="BC863" s="8"/>
      <c r="BD863" s="8"/>
      <c r="BE863" s="8"/>
      <c r="BF863" s="8"/>
      <c r="BG863" s="8"/>
      <c r="BH863" s="8"/>
      <c r="BI863" s="8"/>
      <c r="BJ863" s="8"/>
      <c r="BK863" s="8"/>
      <c r="BL863" s="8"/>
      <c r="BM863" s="8"/>
      <c r="BN863" s="8"/>
      <c r="BO863" s="8"/>
      <c r="BP863" s="8"/>
      <c r="BQ863" s="8"/>
      <c r="BR863" s="8"/>
      <c r="BS863" s="8"/>
      <c r="BT863" s="8"/>
    </row>
    <row r="864" ht="15.75" customHeight="1">
      <c r="A864" s="8"/>
      <c r="B864" s="8"/>
      <c r="C864" s="8"/>
      <c r="D864" s="8"/>
      <c r="E864" s="8"/>
      <c r="F864" s="8"/>
      <c r="G864" s="595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595"/>
      <c r="AA864" s="8"/>
      <c r="AB864" s="8"/>
      <c r="AC864" s="8"/>
      <c r="AD864" s="595"/>
      <c r="AE864" s="8"/>
      <c r="AF864" s="8"/>
      <c r="AG864" s="8"/>
      <c r="AH864" s="8"/>
      <c r="AI864" s="8"/>
      <c r="AJ864" s="8"/>
      <c r="AK864" s="8"/>
      <c r="AL864" s="8"/>
      <c r="AM864" s="8"/>
      <c r="AN864" s="8"/>
      <c r="AO864" s="8"/>
      <c r="AP864" s="8"/>
      <c r="AQ864" s="8"/>
      <c r="AR864" s="8"/>
      <c r="AS864" s="8"/>
      <c r="AT864" s="8"/>
      <c r="AU864" s="8"/>
      <c r="AV864" s="8"/>
      <c r="AW864" s="8"/>
      <c r="AX864" s="8"/>
      <c r="AY864" s="8"/>
      <c r="AZ864" s="8"/>
      <c r="BA864" s="8"/>
      <c r="BB864" s="8"/>
      <c r="BC864" s="8"/>
      <c r="BD864" s="8"/>
      <c r="BE864" s="8"/>
      <c r="BF864" s="8"/>
      <c r="BG864" s="8"/>
      <c r="BH864" s="8"/>
      <c r="BI864" s="8"/>
      <c r="BJ864" s="8"/>
      <c r="BK864" s="8"/>
      <c r="BL864" s="8"/>
      <c r="BM864" s="8"/>
      <c r="BN864" s="8"/>
      <c r="BO864" s="8"/>
      <c r="BP864" s="8"/>
      <c r="BQ864" s="8"/>
      <c r="BR864" s="8"/>
      <c r="BS864" s="8"/>
      <c r="BT864" s="8"/>
    </row>
    <row r="865" ht="15.75" customHeight="1">
      <c r="A865" s="8"/>
      <c r="B865" s="8"/>
      <c r="C865" s="8"/>
      <c r="D865" s="8"/>
      <c r="E865" s="8"/>
      <c r="F865" s="8"/>
      <c r="G865" s="595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595"/>
      <c r="AA865" s="8"/>
      <c r="AB865" s="8"/>
      <c r="AC865" s="8"/>
      <c r="AD865" s="595"/>
      <c r="AE865" s="8"/>
      <c r="AF865" s="8"/>
      <c r="AG865" s="8"/>
      <c r="AH865" s="8"/>
      <c r="AI865" s="8"/>
      <c r="AJ865" s="8"/>
      <c r="AK865" s="8"/>
      <c r="AL865" s="8"/>
      <c r="AM865" s="8"/>
      <c r="AN865" s="8"/>
      <c r="AO865" s="8"/>
      <c r="AP865" s="8"/>
      <c r="AQ865" s="8"/>
      <c r="AR865" s="8"/>
      <c r="AS865" s="8"/>
      <c r="AT865" s="8"/>
      <c r="AU865" s="8"/>
      <c r="AV865" s="8"/>
      <c r="AW865" s="8"/>
      <c r="AX865" s="8"/>
      <c r="AY865" s="8"/>
      <c r="AZ865" s="8"/>
      <c r="BA865" s="8"/>
      <c r="BB865" s="8"/>
      <c r="BC865" s="8"/>
      <c r="BD865" s="8"/>
      <c r="BE865" s="8"/>
      <c r="BF865" s="8"/>
      <c r="BG865" s="8"/>
      <c r="BH865" s="8"/>
      <c r="BI865" s="8"/>
      <c r="BJ865" s="8"/>
      <c r="BK865" s="8"/>
      <c r="BL865" s="8"/>
      <c r="BM865" s="8"/>
      <c r="BN865" s="8"/>
      <c r="BO865" s="8"/>
      <c r="BP865" s="8"/>
      <c r="BQ865" s="8"/>
      <c r="BR865" s="8"/>
      <c r="BS865" s="8"/>
      <c r="BT865" s="8"/>
    </row>
    <row r="866" ht="15.75" customHeight="1">
      <c r="A866" s="8"/>
      <c r="B866" s="8"/>
      <c r="C866" s="8"/>
      <c r="D866" s="8"/>
      <c r="E866" s="8"/>
      <c r="F866" s="8"/>
      <c r="G866" s="595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595"/>
      <c r="AA866" s="8"/>
      <c r="AB866" s="8"/>
      <c r="AC866" s="8"/>
      <c r="AD866" s="595"/>
      <c r="AE866" s="8"/>
      <c r="AF866" s="8"/>
      <c r="AG866" s="8"/>
      <c r="AH866" s="8"/>
      <c r="AI866" s="8"/>
      <c r="AJ866" s="8"/>
      <c r="AK866" s="8"/>
      <c r="AL866" s="8"/>
      <c r="AM866" s="8"/>
      <c r="AN866" s="8"/>
      <c r="AO866" s="8"/>
      <c r="AP866" s="8"/>
      <c r="AQ866" s="8"/>
      <c r="AR866" s="8"/>
      <c r="AS866" s="8"/>
      <c r="AT866" s="8"/>
      <c r="AU866" s="8"/>
      <c r="AV866" s="8"/>
      <c r="AW866" s="8"/>
      <c r="AX866" s="8"/>
      <c r="AY866" s="8"/>
      <c r="AZ866" s="8"/>
      <c r="BA866" s="8"/>
      <c r="BB866" s="8"/>
      <c r="BC866" s="8"/>
      <c r="BD866" s="8"/>
      <c r="BE866" s="8"/>
      <c r="BF866" s="8"/>
      <c r="BG866" s="8"/>
      <c r="BH866" s="8"/>
      <c r="BI866" s="8"/>
      <c r="BJ866" s="8"/>
      <c r="BK866" s="8"/>
      <c r="BL866" s="8"/>
      <c r="BM866" s="8"/>
      <c r="BN866" s="8"/>
      <c r="BO866" s="8"/>
      <c r="BP866" s="8"/>
      <c r="BQ866" s="8"/>
      <c r="BR866" s="8"/>
      <c r="BS866" s="8"/>
      <c r="BT866" s="8"/>
    </row>
    <row r="867" ht="15.75" customHeight="1">
      <c r="A867" s="8"/>
      <c r="B867" s="8"/>
      <c r="C867" s="8"/>
      <c r="D867" s="8"/>
      <c r="E867" s="8"/>
      <c r="F867" s="8"/>
      <c r="G867" s="595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595"/>
      <c r="AA867" s="8"/>
      <c r="AB867" s="8"/>
      <c r="AC867" s="8"/>
      <c r="AD867" s="595"/>
      <c r="AE867" s="8"/>
      <c r="AF867" s="8"/>
      <c r="AG867" s="8"/>
      <c r="AH867" s="8"/>
      <c r="AI867" s="8"/>
      <c r="AJ867" s="8"/>
      <c r="AK867" s="8"/>
      <c r="AL867" s="8"/>
      <c r="AM867" s="8"/>
      <c r="AN867" s="8"/>
      <c r="AO867" s="8"/>
      <c r="AP867" s="8"/>
      <c r="AQ867" s="8"/>
      <c r="AR867" s="8"/>
      <c r="AS867" s="8"/>
      <c r="AT867" s="8"/>
      <c r="AU867" s="8"/>
      <c r="AV867" s="8"/>
      <c r="AW867" s="8"/>
      <c r="AX867" s="8"/>
      <c r="AY867" s="8"/>
      <c r="AZ867" s="8"/>
      <c r="BA867" s="8"/>
      <c r="BB867" s="8"/>
      <c r="BC867" s="8"/>
      <c r="BD867" s="8"/>
      <c r="BE867" s="8"/>
      <c r="BF867" s="8"/>
      <c r="BG867" s="8"/>
      <c r="BH867" s="8"/>
      <c r="BI867" s="8"/>
      <c r="BJ867" s="8"/>
      <c r="BK867" s="8"/>
      <c r="BL867" s="8"/>
      <c r="BM867" s="8"/>
      <c r="BN867" s="8"/>
      <c r="BO867" s="8"/>
      <c r="BP867" s="8"/>
      <c r="BQ867" s="8"/>
      <c r="BR867" s="8"/>
      <c r="BS867" s="8"/>
      <c r="BT867" s="8"/>
    </row>
    <row r="868" ht="15.75" customHeight="1">
      <c r="A868" s="8"/>
      <c r="B868" s="8"/>
      <c r="C868" s="8"/>
      <c r="D868" s="8"/>
      <c r="E868" s="8"/>
      <c r="F868" s="8"/>
      <c r="G868" s="595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595"/>
      <c r="AA868" s="8"/>
      <c r="AB868" s="8"/>
      <c r="AC868" s="8"/>
      <c r="AD868" s="595"/>
      <c r="AE868" s="8"/>
      <c r="AF868" s="8"/>
      <c r="AG868" s="8"/>
      <c r="AH868" s="8"/>
      <c r="AI868" s="8"/>
      <c r="AJ868" s="8"/>
      <c r="AK868" s="8"/>
      <c r="AL868" s="8"/>
      <c r="AM868" s="8"/>
      <c r="AN868" s="8"/>
      <c r="AO868" s="8"/>
      <c r="AP868" s="8"/>
      <c r="AQ868" s="8"/>
      <c r="AR868" s="8"/>
      <c r="AS868" s="8"/>
      <c r="AT868" s="8"/>
      <c r="AU868" s="8"/>
      <c r="AV868" s="8"/>
      <c r="AW868" s="8"/>
      <c r="AX868" s="8"/>
      <c r="AY868" s="8"/>
      <c r="AZ868" s="8"/>
      <c r="BA868" s="8"/>
      <c r="BB868" s="8"/>
      <c r="BC868" s="8"/>
      <c r="BD868" s="8"/>
      <c r="BE868" s="8"/>
      <c r="BF868" s="8"/>
      <c r="BG868" s="8"/>
      <c r="BH868" s="8"/>
      <c r="BI868" s="8"/>
      <c r="BJ868" s="8"/>
      <c r="BK868" s="8"/>
      <c r="BL868" s="8"/>
      <c r="BM868" s="8"/>
      <c r="BN868" s="8"/>
      <c r="BO868" s="8"/>
      <c r="BP868" s="8"/>
      <c r="BQ868" s="8"/>
      <c r="BR868" s="8"/>
      <c r="BS868" s="8"/>
      <c r="BT868" s="8"/>
    </row>
    <row r="869" ht="15.75" customHeight="1">
      <c r="A869" s="8"/>
      <c r="B869" s="8"/>
      <c r="C869" s="8"/>
      <c r="D869" s="8"/>
      <c r="E869" s="8"/>
      <c r="F869" s="8"/>
      <c r="G869" s="595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595"/>
      <c r="AA869" s="8"/>
      <c r="AB869" s="8"/>
      <c r="AC869" s="8"/>
      <c r="AD869" s="595"/>
      <c r="AE869" s="8"/>
      <c r="AF869" s="8"/>
      <c r="AG869" s="8"/>
      <c r="AH869" s="8"/>
      <c r="AI869" s="8"/>
      <c r="AJ869" s="8"/>
      <c r="AK869" s="8"/>
      <c r="AL869" s="8"/>
      <c r="AM869" s="8"/>
      <c r="AN869" s="8"/>
      <c r="AO869" s="8"/>
      <c r="AP869" s="8"/>
      <c r="AQ869" s="8"/>
      <c r="AR869" s="8"/>
      <c r="AS869" s="8"/>
      <c r="AT869" s="8"/>
      <c r="AU869" s="8"/>
      <c r="AV869" s="8"/>
      <c r="AW869" s="8"/>
      <c r="AX869" s="8"/>
      <c r="AY869" s="8"/>
      <c r="AZ869" s="8"/>
      <c r="BA869" s="8"/>
      <c r="BB869" s="8"/>
      <c r="BC869" s="8"/>
      <c r="BD869" s="8"/>
      <c r="BE869" s="8"/>
      <c r="BF869" s="8"/>
      <c r="BG869" s="8"/>
      <c r="BH869" s="8"/>
      <c r="BI869" s="8"/>
      <c r="BJ869" s="8"/>
      <c r="BK869" s="8"/>
      <c r="BL869" s="8"/>
      <c r="BM869" s="8"/>
      <c r="BN869" s="8"/>
      <c r="BO869" s="8"/>
      <c r="BP869" s="8"/>
      <c r="BQ869" s="8"/>
      <c r="BR869" s="8"/>
      <c r="BS869" s="8"/>
      <c r="BT869" s="8"/>
    </row>
    <row r="870" ht="15.75" customHeight="1">
      <c r="A870" s="8"/>
      <c r="B870" s="8"/>
      <c r="C870" s="8"/>
      <c r="D870" s="8"/>
      <c r="E870" s="8"/>
      <c r="F870" s="8"/>
      <c r="G870" s="595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595"/>
      <c r="AA870" s="8"/>
      <c r="AB870" s="8"/>
      <c r="AC870" s="8"/>
      <c r="AD870" s="595"/>
      <c r="AE870" s="8"/>
      <c r="AF870" s="8"/>
      <c r="AG870" s="8"/>
      <c r="AH870" s="8"/>
      <c r="AI870" s="8"/>
      <c r="AJ870" s="8"/>
      <c r="AK870" s="8"/>
      <c r="AL870" s="8"/>
      <c r="AM870" s="8"/>
      <c r="AN870" s="8"/>
      <c r="AO870" s="8"/>
      <c r="AP870" s="8"/>
      <c r="AQ870" s="8"/>
      <c r="AR870" s="8"/>
      <c r="AS870" s="8"/>
      <c r="AT870" s="8"/>
      <c r="AU870" s="8"/>
      <c r="AV870" s="8"/>
      <c r="AW870" s="8"/>
      <c r="AX870" s="8"/>
      <c r="AY870" s="8"/>
      <c r="AZ870" s="8"/>
      <c r="BA870" s="8"/>
      <c r="BB870" s="8"/>
      <c r="BC870" s="8"/>
      <c r="BD870" s="8"/>
      <c r="BE870" s="8"/>
      <c r="BF870" s="8"/>
      <c r="BG870" s="8"/>
      <c r="BH870" s="8"/>
      <c r="BI870" s="8"/>
      <c r="BJ870" s="8"/>
      <c r="BK870" s="8"/>
      <c r="BL870" s="8"/>
      <c r="BM870" s="8"/>
      <c r="BN870" s="8"/>
      <c r="BO870" s="8"/>
      <c r="BP870" s="8"/>
      <c r="BQ870" s="8"/>
      <c r="BR870" s="8"/>
      <c r="BS870" s="8"/>
      <c r="BT870" s="8"/>
    </row>
    <row r="871" ht="15.75" customHeight="1">
      <c r="A871" s="8"/>
      <c r="B871" s="8"/>
      <c r="C871" s="8"/>
      <c r="D871" s="8"/>
      <c r="E871" s="8"/>
      <c r="F871" s="8"/>
      <c r="G871" s="595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595"/>
      <c r="AA871" s="8"/>
      <c r="AB871" s="8"/>
      <c r="AC871" s="8"/>
      <c r="AD871" s="595"/>
      <c r="AE871" s="8"/>
      <c r="AF871" s="8"/>
      <c r="AG871" s="8"/>
      <c r="AH871" s="8"/>
      <c r="AI871" s="8"/>
      <c r="AJ871" s="8"/>
      <c r="AK871" s="8"/>
      <c r="AL871" s="8"/>
      <c r="AM871" s="8"/>
      <c r="AN871" s="8"/>
      <c r="AO871" s="8"/>
      <c r="AP871" s="8"/>
      <c r="AQ871" s="8"/>
      <c r="AR871" s="8"/>
      <c r="AS871" s="8"/>
      <c r="AT871" s="8"/>
      <c r="AU871" s="8"/>
      <c r="AV871" s="8"/>
      <c r="AW871" s="8"/>
      <c r="AX871" s="8"/>
      <c r="AY871" s="8"/>
      <c r="AZ871" s="8"/>
      <c r="BA871" s="8"/>
      <c r="BB871" s="8"/>
      <c r="BC871" s="8"/>
      <c r="BD871" s="8"/>
      <c r="BE871" s="8"/>
      <c r="BF871" s="8"/>
      <c r="BG871" s="8"/>
      <c r="BH871" s="8"/>
      <c r="BI871" s="8"/>
      <c r="BJ871" s="8"/>
      <c r="BK871" s="8"/>
      <c r="BL871" s="8"/>
      <c r="BM871" s="8"/>
      <c r="BN871" s="8"/>
      <c r="BO871" s="8"/>
      <c r="BP871" s="8"/>
      <c r="BQ871" s="8"/>
      <c r="BR871" s="8"/>
      <c r="BS871" s="8"/>
      <c r="BT871" s="8"/>
    </row>
    <row r="872" ht="15.75" customHeight="1">
      <c r="A872" s="8"/>
      <c r="B872" s="8"/>
      <c r="C872" s="8"/>
      <c r="D872" s="8"/>
      <c r="E872" s="8"/>
      <c r="F872" s="8"/>
      <c r="G872" s="595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595"/>
      <c r="AA872" s="8"/>
      <c r="AB872" s="8"/>
      <c r="AC872" s="8"/>
      <c r="AD872" s="595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O872" s="8"/>
      <c r="AP872" s="8"/>
      <c r="AQ872" s="8"/>
      <c r="AR872" s="8"/>
      <c r="AS872" s="8"/>
      <c r="AT872" s="8"/>
      <c r="AU872" s="8"/>
      <c r="AV872" s="8"/>
      <c r="AW872" s="8"/>
      <c r="AX872" s="8"/>
      <c r="AY872" s="8"/>
      <c r="AZ872" s="8"/>
      <c r="BA872" s="8"/>
      <c r="BB872" s="8"/>
      <c r="BC872" s="8"/>
      <c r="BD872" s="8"/>
      <c r="BE872" s="8"/>
      <c r="BF872" s="8"/>
      <c r="BG872" s="8"/>
      <c r="BH872" s="8"/>
      <c r="BI872" s="8"/>
      <c r="BJ872" s="8"/>
      <c r="BK872" s="8"/>
      <c r="BL872" s="8"/>
      <c r="BM872" s="8"/>
      <c r="BN872" s="8"/>
      <c r="BO872" s="8"/>
      <c r="BP872" s="8"/>
      <c r="BQ872" s="8"/>
      <c r="BR872" s="8"/>
      <c r="BS872" s="8"/>
      <c r="BT872" s="8"/>
    </row>
    <row r="873" ht="15.75" customHeight="1">
      <c r="A873" s="8"/>
      <c r="B873" s="8"/>
      <c r="C873" s="8"/>
      <c r="D873" s="8"/>
      <c r="E873" s="8"/>
      <c r="F873" s="8"/>
      <c r="G873" s="595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595"/>
      <c r="AA873" s="8"/>
      <c r="AB873" s="8"/>
      <c r="AC873" s="8"/>
      <c r="AD873" s="595"/>
      <c r="AE873" s="8"/>
      <c r="AF873" s="8"/>
      <c r="AG873" s="8"/>
      <c r="AH873" s="8"/>
      <c r="AI873" s="8"/>
      <c r="AJ873" s="8"/>
      <c r="AK873" s="8"/>
      <c r="AL873" s="8"/>
      <c r="AM873" s="8"/>
      <c r="AN873" s="8"/>
      <c r="AO873" s="8"/>
      <c r="AP873" s="8"/>
      <c r="AQ873" s="8"/>
      <c r="AR873" s="8"/>
      <c r="AS873" s="8"/>
      <c r="AT873" s="8"/>
      <c r="AU873" s="8"/>
      <c r="AV873" s="8"/>
      <c r="AW873" s="8"/>
      <c r="AX873" s="8"/>
      <c r="AY873" s="8"/>
      <c r="AZ873" s="8"/>
      <c r="BA873" s="8"/>
      <c r="BB873" s="8"/>
      <c r="BC873" s="8"/>
      <c r="BD873" s="8"/>
      <c r="BE873" s="8"/>
      <c r="BF873" s="8"/>
      <c r="BG873" s="8"/>
      <c r="BH873" s="8"/>
      <c r="BI873" s="8"/>
      <c r="BJ873" s="8"/>
      <c r="BK873" s="8"/>
      <c r="BL873" s="8"/>
      <c r="BM873" s="8"/>
      <c r="BN873" s="8"/>
      <c r="BO873" s="8"/>
      <c r="BP873" s="8"/>
      <c r="BQ873" s="8"/>
      <c r="BR873" s="8"/>
      <c r="BS873" s="8"/>
      <c r="BT873" s="8"/>
    </row>
    <row r="874" ht="15.75" customHeight="1">
      <c r="A874" s="8"/>
      <c r="B874" s="8"/>
      <c r="C874" s="8"/>
      <c r="D874" s="8"/>
      <c r="E874" s="8"/>
      <c r="F874" s="8"/>
      <c r="G874" s="595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595"/>
      <c r="AA874" s="8"/>
      <c r="AB874" s="8"/>
      <c r="AC874" s="8"/>
      <c r="AD874" s="595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8"/>
      <c r="AR874" s="8"/>
      <c r="AS874" s="8"/>
      <c r="AT874" s="8"/>
      <c r="AU874" s="8"/>
      <c r="AV874" s="8"/>
      <c r="AW874" s="8"/>
      <c r="AX874" s="8"/>
      <c r="AY874" s="8"/>
      <c r="AZ874" s="8"/>
      <c r="BA874" s="8"/>
      <c r="BB874" s="8"/>
      <c r="BC874" s="8"/>
      <c r="BD874" s="8"/>
      <c r="BE874" s="8"/>
      <c r="BF874" s="8"/>
      <c r="BG874" s="8"/>
      <c r="BH874" s="8"/>
      <c r="BI874" s="8"/>
      <c r="BJ874" s="8"/>
      <c r="BK874" s="8"/>
      <c r="BL874" s="8"/>
      <c r="BM874" s="8"/>
      <c r="BN874" s="8"/>
      <c r="BO874" s="8"/>
      <c r="BP874" s="8"/>
      <c r="BQ874" s="8"/>
      <c r="BR874" s="8"/>
      <c r="BS874" s="8"/>
      <c r="BT874" s="8"/>
    </row>
    <row r="875" ht="15.75" customHeight="1">
      <c r="A875" s="8"/>
      <c r="B875" s="8"/>
      <c r="C875" s="8"/>
      <c r="D875" s="8"/>
      <c r="E875" s="8"/>
      <c r="F875" s="8"/>
      <c r="G875" s="595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595"/>
      <c r="AA875" s="8"/>
      <c r="AB875" s="8"/>
      <c r="AC875" s="8"/>
      <c r="AD875" s="595"/>
      <c r="AE875" s="8"/>
      <c r="AF875" s="8"/>
      <c r="AG875" s="8"/>
      <c r="AH875" s="8"/>
      <c r="AI875" s="8"/>
      <c r="AJ875" s="8"/>
      <c r="AK875" s="8"/>
      <c r="AL875" s="8"/>
      <c r="AM875" s="8"/>
      <c r="AN875" s="8"/>
      <c r="AO875" s="8"/>
      <c r="AP875" s="8"/>
      <c r="AQ875" s="8"/>
      <c r="AR875" s="8"/>
      <c r="AS875" s="8"/>
      <c r="AT875" s="8"/>
      <c r="AU875" s="8"/>
      <c r="AV875" s="8"/>
      <c r="AW875" s="8"/>
      <c r="AX875" s="8"/>
      <c r="AY875" s="8"/>
      <c r="AZ875" s="8"/>
      <c r="BA875" s="8"/>
      <c r="BB875" s="8"/>
      <c r="BC875" s="8"/>
      <c r="BD875" s="8"/>
      <c r="BE875" s="8"/>
      <c r="BF875" s="8"/>
      <c r="BG875" s="8"/>
      <c r="BH875" s="8"/>
      <c r="BI875" s="8"/>
      <c r="BJ875" s="8"/>
      <c r="BK875" s="8"/>
      <c r="BL875" s="8"/>
      <c r="BM875" s="8"/>
      <c r="BN875" s="8"/>
      <c r="BO875" s="8"/>
      <c r="BP875" s="8"/>
      <c r="BQ875" s="8"/>
      <c r="BR875" s="8"/>
      <c r="BS875" s="8"/>
      <c r="BT875" s="8"/>
    </row>
    <row r="876" ht="15.75" customHeight="1">
      <c r="A876" s="8"/>
      <c r="B876" s="8"/>
      <c r="C876" s="8"/>
      <c r="D876" s="8"/>
      <c r="E876" s="8"/>
      <c r="F876" s="8"/>
      <c r="G876" s="595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595"/>
      <c r="AA876" s="8"/>
      <c r="AB876" s="8"/>
      <c r="AC876" s="8"/>
      <c r="AD876" s="595"/>
      <c r="AE876" s="8"/>
      <c r="AF876" s="8"/>
      <c r="AG876" s="8"/>
      <c r="AH876" s="8"/>
      <c r="AI876" s="8"/>
      <c r="AJ876" s="8"/>
      <c r="AK876" s="8"/>
      <c r="AL876" s="8"/>
      <c r="AM876" s="8"/>
      <c r="AN876" s="8"/>
      <c r="AO876" s="8"/>
      <c r="AP876" s="8"/>
      <c r="AQ876" s="8"/>
      <c r="AR876" s="8"/>
      <c r="AS876" s="8"/>
      <c r="AT876" s="8"/>
      <c r="AU876" s="8"/>
      <c r="AV876" s="8"/>
      <c r="AW876" s="8"/>
      <c r="AX876" s="8"/>
      <c r="AY876" s="8"/>
      <c r="AZ876" s="8"/>
      <c r="BA876" s="8"/>
      <c r="BB876" s="8"/>
      <c r="BC876" s="8"/>
      <c r="BD876" s="8"/>
      <c r="BE876" s="8"/>
      <c r="BF876" s="8"/>
      <c r="BG876" s="8"/>
      <c r="BH876" s="8"/>
      <c r="BI876" s="8"/>
      <c r="BJ876" s="8"/>
      <c r="BK876" s="8"/>
      <c r="BL876" s="8"/>
      <c r="BM876" s="8"/>
      <c r="BN876" s="8"/>
      <c r="BO876" s="8"/>
      <c r="BP876" s="8"/>
      <c r="BQ876" s="8"/>
      <c r="BR876" s="8"/>
      <c r="BS876" s="8"/>
      <c r="BT876" s="8"/>
    </row>
    <row r="877" ht="15.75" customHeight="1">
      <c r="A877" s="8"/>
      <c r="B877" s="8"/>
      <c r="C877" s="8"/>
      <c r="D877" s="8"/>
      <c r="E877" s="8"/>
      <c r="F877" s="8"/>
      <c r="G877" s="595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595"/>
      <c r="AA877" s="8"/>
      <c r="AB877" s="8"/>
      <c r="AC877" s="8"/>
      <c r="AD877" s="595"/>
      <c r="AE877" s="8"/>
      <c r="AF877" s="8"/>
      <c r="AG877" s="8"/>
      <c r="AH877" s="8"/>
      <c r="AI877" s="8"/>
      <c r="AJ877" s="8"/>
      <c r="AK877" s="8"/>
      <c r="AL877" s="8"/>
      <c r="AM877" s="8"/>
      <c r="AN877" s="8"/>
      <c r="AO877" s="8"/>
      <c r="AP877" s="8"/>
      <c r="AQ877" s="8"/>
      <c r="AR877" s="8"/>
      <c r="AS877" s="8"/>
      <c r="AT877" s="8"/>
      <c r="AU877" s="8"/>
      <c r="AV877" s="8"/>
      <c r="AW877" s="8"/>
      <c r="AX877" s="8"/>
      <c r="AY877" s="8"/>
      <c r="AZ877" s="8"/>
      <c r="BA877" s="8"/>
      <c r="BB877" s="8"/>
      <c r="BC877" s="8"/>
      <c r="BD877" s="8"/>
      <c r="BE877" s="8"/>
      <c r="BF877" s="8"/>
      <c r="BG877" s="8"/>
      <c r="BH877" s="8"/>
      <c r="BI877" s="8"/>
      <c r="BJ877" s="8"/>
      <c r="BK877" s="8"/>
      <c r="BL877" s="8"/>
      <c r="BM877" s="8"/>
      <c r="BN877" s="8"/>
      <c r="BO877" s="8"/>
      <c r="BP877" s="8"/>
      <c r="BQ877" s="8"/>
      <c r="BR877" s="8"/>
      <c r="BS877" s="8"/>
      <c r="BT877" s="8"/>
    </row>
    <row r="878" ht="15.75" customHeight="1">
      <c r="A878" s="8"/>
      <c r="B878" s="8"/>
      <c r="C878" s="8"/>
      <c r="D878" s="8"/>
      <c r="E878" s="8"/>
      <c r="F878" s="8"/>
      <c r="G878" s="595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595"/>
      <c r="AA878" s="8"/>
      <c r="AB878" s="8"/>
      <c r="AC878" s="8"/>
      <c r="AD878" s="595"/>
      <c r="AE878" s="8"/>
      <c r="AF878" s="8"/>
      <c r="AG878" s="8"/>
      <c r="AH878" s="8"/>
      <c r="AI878" s="8"/>
      <c r="AJ878" s="8"/>
      <c r="AK878" s="8"/>
      <c r="AL878" s="8"/>
      <c r="AM878" s="8"/>
      <c r="AN878" s="8"/>
      <c r="AO878" s="8"/>
      <c r="AP878" s="8"/>
      <c r="AQ878" s="8"/>
      <c r="AR878" s="8"/>
      <c r="AS878" s="8"/>
      <c r="AT878" s="8"/>
      <c r="AU878" s="8"/>
      <c r="AV878" s="8"/>
      <c r="AW878" s="8"/>
      <c r="AX878" s="8"/>
      <c r="AY878" s="8"/>
      <c r="AZ878" s="8"/>
      <c r="BA878" s="8"/>
      <c r="BB878" s="8"/>
      <c r="BC878" s="8"/>
      <c r="BD878" s="8"/>
      <c r="BE878" s="8"/>
      <c r="BF878" s="8"/>
      <c r="BG878" s="8"/>
      <c r="BH878" s="8"/>
      <c r="BI878" s="8"/>
      <c r="BJ878" s="8"/>
      <c r="BK878" s="8"/>
      <c r="BL878" s="8"/>
      <c r="BM878" s="8"/>
      <c r="BN878" s="8"/>
      <c r="BO878" s="8"/>
      <c r="BP878" s="8"/>
      <c r="BQ878" s="8"/>
      <c r="BR878" s="8"/>
      <c r="BS878" s="8"/>
      <c r="BT878" s="8"/>
    </row>
    <row r="879" ht="15.75" customHeight="1">
      <c r="A879" s="8"/>
      <c r="B879" s="8"/>
      <c r="C879" s="8"/>
      <c r="D879" s="8"/>
      <c r="E879" s="8"/>
      <c r="F879" s="8"/>
      <c r="G879" s="595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595"/>
      <c r="AA879" s="8"/>
      <c r="AB879" s="8"/>
      <c r="AC879" s="8"/>
      <c r="AD879" s="595"/>
      <c r="AE879" s="8"/>
      <c r="AF879" s="8"/>
      <c r="AG879" s="8"/>
      <c r="AH879" s="8"/>
      <c r="AI879" s="8"/>
      <c r="AJ879" s="8"/>
      <c r="AK879" s="8"/>
      <c r="AL879" s="8"/>
      <c r="AM879" s="8"/>
      <c r="AN879" s="8"/>
      <c r="AO879" s="8"/>
      <c r="AP879" s="8"/>
      <c r="AQ879" s="8"/>
      <c r="AR879" s="8"/>
      <c r="AS879" s="8"/>
      <c r="AT879" s="8"/>
      <c r="AU879" s="8"/>
      <c r="AV879" s="8"/>
      <c r="AW879" s="8"/>
      <c r="AX879" s="8"/>
      <c r="AY879" s="8"/>
      <c r="AZ879" s="8"/>
      <c r="BA879" s="8"/>
      <c r="BB879" s="8"/>
      <c r="BC879" s="8"/>
      <c r="BD879" s="8"/>
      <c r="BE879" s="8"/>
      <c r="BF879" s="8"/>
      <c r="BG879" s="8"/>
      <c r="BH879" s="8"/>
      <c r="BI879" s="8"/>
      <c r="BJ879" s="8"/>
      <c r="BK879" s="8"/>
      <c r="BL879" s="8"/>
      <c r="BM879" s="8"/>
      <c r="BN879" s="8"/>
      <c r="BO879" s="8"/>
      <c r="BP879" s="8"/>
      <c r="BQ879" s="8"/>
      <c r="BR879" s="8"/>
      <c r="BS879" s="8"/>
      <c r="BT879" s="8"/>
    </row>
    <row r="880" ht="15.75" customHeight="1">
      <c r="A880" s="8"/>
      <c r="B880" s="8"/>
      <c r="C880" s="8"/>
      <c r="D880" s="8"/>
      <c r="E880" s="8"/>
      <c r="F880" s="8"/>
      <c r="G880" s="595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595"/>
      <c r="AA880" s="8"/>
      <c r="AB880" s="8"/>
      <c r="AC880" s="8"/>
      <c r="AD880" s="595"/>
      <c r="AE880" s="8"/>
      <c r="AF880" s="8"/>
      <c r="AG880" s="8"/>
      <c r="AH880" s="8"/>
      <c r="AI880" s="8"/>
      <c r="AJ880" s="8"/>
      <c r="AK880" s="8"/>
      <c r="AL880" s="8"/>
      <c r="AM880" s="8"/>
      <c r="AN880" s="8"/>
      <c r="AO880" s="8"/>
      <c r="AP880" s="8"/>
      <c r="AQ880" s="8"/>
      <c r="AR880" s="8"/>
      <c r="AS880" s="8"/>
      <c r="AT880" s="8"/>
      <c r="AU880" s="8"/>
      <c r="AV880" s="8"/>
      <c r="AW880" s="8"/>
      <c r="AX880" s="8"/>
      <c r="AY880" s="8"/>
      <c r="AZ880" s="8"/>
      <c r="BA880" s="8"/>
      <c r="BB880" s="8"/>
      <c r="BC880" s="8"/>
      <c r="BD880" s="8"/>
      <c r="BE880" s="8"/>
      <c r="BF880" s="8"/>
      <c r="BG880" s="8"/>
      <c r="BH880" s="8"/>
      <c r="BI880" s="8"/>
      <c r="BJ880" s="8"/>
      <c r="BK880" s="8"/>
      <c r="BL880" s="8"/>
      <c r="BM880" s="8"/>
      <c r="BN880" s="8"/>
      <c r="BO880" s="8"/>
      <c r="BP880" s="8"/>
      <c r="BQ880" s="8"/>
      <c r="BR880" s="8"/>
      <c r="BS880" s="8"/>
      <c r="BT880" s="8"/>
    </row>
    <row r="881" ht="15.75" customHeight="1">
      <c r="A881" s="8"/>
      <c r="B881" s="8"/>
      <c r="C881" s="8"/>
      <c r="D881" s="8"/>
      <c r="E881" s="8"/>
      <c r="F881" s="8"/>
      <c r="G881" s="595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595"/>
      <c r="AA881" s="8"/>
      <c r="AB881" s="8"/>
      <c r="AC881" s="8"/>
      <c r="AD881" s="595"/>
      <c r="AE881" s="8"/>
      <c r="AF881" s="8"/>
      <c r="AG881" s="8"/>
      <c r="AH881" s="8"/>
      <c r="AI881" s="8"/>
      <c r="AJ881" s="8"/>
      <c r="AK881" s="8"/>
      <c r="AL881" s="8"/>
      <c r="AM881" s="8"/>
      <c r="AN881" s="8"/>
      <c r="AO881" s="8"/>
      <c r="AP881" s="8"/>
      <c r="AQ881" s="8"/>
      <c r="AR881" s="8"/>
      <c r="AS881" s="8"/>
      <c r="AT881" s="8"/>
      <c r="AU881" s="8"/>
      <c r="AV881" s="8"/>
      <c r="AW881" s="8"/>
      <c r="AX881" s="8"/>
      <c r="AY881" s="8"/>
      <c r="AZ881" s="8"/>
      <c r="BA881" s="8"/>
      <c r="BB881" s="8"/>
      <c r="BC881" s="8"/>
      <c r="BD881" s="8"/>
      <c r="BE881" s="8"/>
      <c r="BF881" s="8"/>
      <c r="BG881" s="8"/>
      <c r="BH881" s="8"/>
      <c r="BI881" s="8"/>
      <c r="BJ881" s="8"/>
      <c r="BK881" s="8"/>
      <c r="BL881" s="8"/>
      <c r="BM881" s="8"/>
      <c r="BN881" s="8"/>
      <c r="BO881" s="8"/>
      <c r="BP881" s="8"/>
      <c r="BQ881" s="8"/>
      <c r="BR881" s="8"/>
      <c r="BS881" s="8"/>
      <c r="BT881" s="8"/>
    </row>
    <row r="882" ht="15.75" customHeight="1">
      <c r="A882" s="8"/>
      <c r="B882" s="8"/>
      <c r="C882" s="8"/>
      <c r="D882" s="8"/>
      <c r="E882" s="8"/>
      <c r="F882" s="8"/>
      <c r="G882" s="595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595"/>
      <c r="AA882" s="8"/>
      <c r="AB882" s="8"/>
      <c r="AC882" s="8"/>
      <c r="AD882" s="595"/>
      <c r="AE882" s="8"/>
      <c r="AF882" s="8"/>
      <c r="AG882" s="8"/>
      <c r="AH882" s="8"/>
      <c r="AI882" s="8"/>
      <c r="AJ882" s="8"/>
      <c r="AK882" s="8"/>
      <c r="AL882" s="8"/>
      <c r="AM882" s="8"/>
      <c r="AN882" s="8"/>
      <c r="AO882" s="8"/>
      <c r="AP882" s="8"/>
      <c r="AQ882" s="8"/>
      <c r="AR882" s="8"/>
      <c r="AS882" s="8"/>
      <c r="AT882" s="8"/>
      <c r="AU882" s="8"/>
      <c r="AV882" s="8"/>
      <c r="AW882" s="8"/>
      <c r="AX882" s="8"/>
      <c r="AY882" s="8"/>
      <c r="AZ882" s="8"/>
      <c r="BA882" s="8"/>
      <c r="BB882" s="8"/>
      <c r="BC882" s="8"/>
      <c r="BD882" s="8"/>
      <c r="BE882" s="8"/>
      <c r="BF882" s="8"/>
      <c r="BG882" s="8"/>
      <c r="BH882" s="8"/>
      <c r="BI882" s="8"/>
      <c r="BJ882" s="8"/>
      <c r="BK882" s="8"/>
      <c r="BL882" s="8"/>
      <c r="BM882" s="8"/>
      <c r="BN882" s="8"/>
      <c r="BO882" s="8"/>
      <c r="BP882" s="8"/>
      <c r="BQ882" s="8"/>
      <c r="BR882" s="8"/>
      <c r="BS882" s="8"/>
      <c r="BT882" s="8"/>
    </row>
    <row r="883" ht="15.75" customHeight="1">
      <c r="A883" s="8"/>
      <c r="B883" s="8"/>
      <c r="C883" s="8"/>
      <c r="D883" s="8"/>
      <c r="E883" s="8"/>
      <c r="F883" s="8"/>
      <c r="G883" s="595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595"/>
      <c r="AA883" s="8"/>
      <c r="AB883" s="8"/>
      <c r="AC883" s="8"/>
      <c r="AD883" s="595"/>
      <c r="AE883" s="8"/>
      <c r="AF883" s="8"/>
      <c r="AG883" s="8"/>
      <c r="AH883" s="8"/>
      <c r="AI883" s="8"/>
      <c r="AJ883" s="8"/>
      <c r="AK883" s="8"/>
      <c r="AL883" s="8"/>
      <c r="AM883" s="8"/>
      <c r="AN883" s="8"/>
      <c r="AO883" s="8"/>
      <c r="AP883" s="8"/>
      <c r="AQ883" s="8"/>
      <c r="AR883" s="8"/>
      <c r="AS883" s="8"/>
      <c r="AT883" s="8"/>
      <c r="AU883" s="8"/>
      <c r="AV883" s="8"/>
      <c r="AW883" s="8"/>
      <c r="AX883" s="8"/>
      <c r="AY883" s="8"/>
      <c r="AZ883" s="8"/>
      <c r="BA883" s="8"/>
      <c r="BB883" s="8"/>
      <c r="BC883" s="8"/>
      <c r="BD883" s="8"/>
      <c r="BE883" s="8"/>
      <c r="BF883" s="8"/>
      <c r="BG883" s="8"/>
      <c r="BH883" s="8"/>
      <c r="BI883" s="8"/>
      <c r="BJ883" s="8"/>
      <c r="BK883" s="8"/>
      <c r="BL883" s="8"/>
      <c r="BM883" s="8"/>
      <c r="BN883" s="8"/>
      <c r="BO883" s="8"/>
      <c r="BP883" s="8"/>
      <c r="BQ883" s="8"/>
      <c r="BR883" s="8"/>
      <c r="BS883" s="8"/>
      <c r="BT883" s="8"/>
    </row>
    <row r="884" ht="15.75" customHeight="1">
      <c r="A884" s="8"/>
      <c r="B884" s="8"/>
      <c r="C884" s="8"/>
      <c r="D884" s="8"/>
      <c r="E884" s="8"/>
      <c r="F884" s="8"/>
      <c r="G884" s="595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595"/>
      <c r="AA884" s="8"/>
      <c r="AB884" s="8"/>
      <c r="AC884" s="8"/>
      <c r="AD884" s="595"/>
      <c r="AE884" s="8"/>
      <c r="AF884" s="8"/>
      <c r="AG884" s="8"/>
      <c r="AH884" s="8"/>
      <c r="AI884" s="8"/>
      <c r="AJ884" s="8"/>
      <c r="AK884" s="8"/>
      <c r="AL884" s="8"/>
      <c r="AM884" s="8"/>
      <c r="AN884" s="8"/>
      <c r="AO884" s="8"/>
      <c r="AP884" s="8"/>
      <c r="AQ884" s="8"/>
      <c r="AR884" s="8"/>
      <c r="AS884" s="8"/>
      <c r="AT884" s="8"/>
      <c r="AU884" s="8"/>
      <c r="AV884" s="8"/>
      <c r="AW884" s="8"/>
      <c r="AX884" s="8"/>
      <c r="AY884" s="8"/>
      <c r="AZ884" s="8"/>
      <c r="BA884" s="8"/>
      <c r="BB884" s="8"/>
      <c r="BC884" s="8"/>
      <c r="BD884" s="8"/>
      <c r="BE884" s="8"/>
      <c r="BF884" s="8"/>
      <c r="BG884" s="8"/>
      <c r="BH884" s="8"/>
      <c r="BI884" s="8"/>
      <c r="BJ884" s="8"/>
      <c r="BK884" s="8"/>
      <c r="BL884" s="8"/>
      <c r="BM884" s="8"/>
      <c r="BN884" s="8"/>
      <c r="BO884" s="8"/>
      <c r="BP884" s="8"/>
      <c r="BQ884" s="8"/>
      <c r="BR884" s="8"/>
      <c r="BS884" s="8"/>
      <c r="BT884" s="8"/>
    </row>
    <row r="885" ht="15.75" customHeight="1">
      <c r="A885" s="8"/>
      <c r="B885" s="8"/>
      <c r="C885" s="8"/>
      <c r="D885" s="8"/>
      <c r="E885" s="8"/>
      <c r="F885" s="8"/>
      <c r="G885" s="595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595"/>
      <c r="AA885" s="8"/>
      <c r="AB885" s="8"/>
      <c r="AC885" s="8"/>
      <c r="AD885" s="595"/>
      <c r="AE885" s="8"/>
      <c r="AF885" s="8"/>
      <c r="AG885" s="8"/>
      <c r="AH885" s="8"/>
      <c r="AI885" s="8"/>
      <c r="AJ885" s="8"/>
      <c r="AK885" s="8"/>
      <c r="AL885" s="8"/>
      <c r="AM885" s="8"/>
      <c r="AN885" s="8"/>
      <c r="AO885" s="8"/>
      <c r="AP885" s="8"/>
      <c r="AQ885" s="8"/>
      <c r="AR885" s="8"/>
      <c r="AS885" s="8"/>
      <c r="AT885" s="8"/>
      <c r="AU885" s="8"/>
      <c r="AV885" s="8"/>
      <c r="AW885" s="8"/>
      <c r="AX885" s="8"/>
      <c r="AY885" s="8"/>
      <c r="AZ885" s="8"/>
      <c r="BA885" s="8"/>
      <c r="BB885" s="8"/>
      <c r="BC885" s="8"/>
      <c r="BD885" s="8"/>
      <c r="BE885" s="8"/>
      <c r="BF885" s="8"/>
      <c r="BG885" s="8"/>
      <c r="BH885" s="8"/>
      <c r="BI885" s="8"/>
      <c r="BJ885" s="8"/>
      <c r="BK885" s="8"/>
      <c r="BL885" s="8"/>
      <c r="BM885" s="8"/>
      <c r="BN885" s="8"/>
      <c r="BO885" s="8"/>
      <c r="BP885" s="8"/>
      <c r="BQ885" s="8"/>
      <c r="BR885" s="8"/>
      <c r="BS885" s="8"/>
      <c r="BT885" s="8"/>
    </row>
    <row r="886" ht="15.75" customHeight="1">
      <c r="A886" s="8"/>
      <c r="B886" s="8"/>
      <c r="C886" s="8"/>
      <c r="D886" s="8"/>
      <c r="E886" s="8"/>
      <c r="F886" s="8"/>
      <c r="G886" s="595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595"/>
      <c r="AA886" s="8"/>
      <c r="AB886" s="8"/>
      <c r="AC886" s="8"/>
      <c r="AD886" s="595"/>
      <c r="AE886" s="8"/>
      <c r="AF886" s="8"/>
      <c r="AG886" s="8"/>
      <c r="AH886" s="8"/>
      <c r="AI886" s="8"/>
      <c r="AJ886" s="8"/>
      <c r="AK886" s="8"/>
      <c r="AL886" s="8"/>
      <c r="AM886" s="8"/>
      <c r="AN886" s="8"/>
      <c r="AO886" s="8"/>
      <c r="AP886" s="8"/>
      <c r="AQ886" s="8"/>
      <c r="AR886" s="8"/>
      <c r="AS886" s="8"/>
      <c r="AT886" s="8"/>
      <c r="AU886" s="8"/>
      <c r="AV886" s="8"/>
      <c r="AW886" s="8"/>
      <c r="AX886" s="8"/>
      <c r="AY886" s="8"/>
      <c r="AZ886" s="8"/>
      <c r="BA886" s="8"/>
      <c r="BB886" s="8"/>
      <c r="BC886" s="8"/>
      <c r="BD886" s="8"/>
      <c r="BE886" s="8"/>
      <c r="BF886" s="8"/>
      <c r="BG886" s="8"/>
      <c r="BH886" s="8"/>
      <c r="BI886" s="8"/>
      <c r="BJ886" s="8"/>
      <c r="BK886" s="8"/>
      <c r="BL886" s="8"/>
      <c r="BM886" s="8"/>
      <c r="BN886" s="8"/>
      <c r="BO886" s="8"/>
      <c r="BP886" s="8"/>
      <c r="BQ886" s="8"/>
      <c r="BR886" s="8"/>
      <c r="BS886" s="8"/>
      <c r="BT886" s="8"/>
    </row>
    <row r="887" ht="15.75" customHeight="1">
      <c r="A887" s="8"/>
      <c r="B887" s="8"/>
      <c r="C887" s="8"/>
      <c r="D887" s="8"/>
      <c r="E887" s="8"/>
      <c r="F887" s="8"/>
      <c r="G887" s="595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595"/>
      <c r="AA887" s="8"/>
      <c r="AB887" s="8"/>
      <c r="AC887" s="8"/>
      <c r="AD887" s="595"/>
      <c r="AE887" s="8"/>
      <c r="AF887" s="8"/>
      <c r="AG887" s="8"/>
      <c r="AH887" s="8"/>
      <c r="AI887" s="8"/>
      <c r="AJ887" s="8"/>
      <c r="AK887" s="8"/>
      <c r="AL887" s="8"/>
      <c r="AM887" s="8"/>
      <c r="AN887" s="8"/>
      <c r="AO887" s="8"/>
      <c r="AP887" s="8"/>
      <c r="AQ887" s="8"/>
      <c r="AR887" s="8"/>
      <c r="AS887" s="8"/>
      <c r="AT887" s="8"/>
      <c r="AU887" s="8"/>
      <c r="AV887" s="8"/>
      <c r="AW887" s="8"/>
      <c r="AX887" s="8"/>
      <c r="AY887" s="8"/>
      <c r="AZ887" s="8"/>
      <c r="BA887" s="8"/>
      <c r="BB887" s="8"/>
      <c r="BC887" s="8"/>
      <c r="BD887" s="8"/>
      <c r="BE887" s="8"/>
      <c r="BF887" s="8"/>
      <c r="BG887" s="8"/>
      <c r="BH887" s="8"/>
      <c r="BI887" s="8"/>
      <c r="BJ887" s="8"/>
      <c r="BK887" s="8"/>
      <c r="BL887" s="8"/>
      <c r="BM887" s="8"/>
      <c r="BN887" s="8"/>
      <c r="BO887" s="8"/>
      <c r="BP887" s="8"/>
      <c r="BQ887" s="8"/>
      <c r="BR887" s="8"/>
      <c r="BS887" s="8"/>
      <c r="BT887" s="8"/>
    </row>
    <row r="888" ht="15.75" customHeight="1">
      <c r="A888" s="8"/>
      <c r="B888" s="8"/>
      <c r="C888" s="8"/>
      <c r="D888" s="8"/>
      <c r="E888" s="8"/>
      <c r="F888" s="8"/>
      <c r="G888" s="595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595"/>
      <c r="AA888" s="8"/>
      <c r="AB888" s="8"/>
      <c r="AC888" s="8"/>
      <c r="AD888" s="595"/>
      <c r="AE888" s="8"/>
      <c r="AF888" s="8"/>
      <c r="AG888" s="8"/>
      <c r="AH888" s="8"/>
      <c r="AI888" s="8"/>
      <c r="AJ888" s="8"/>
      <c r="AK888" s="8"/>
      <c r="AL888" s="8"/>
      <c r="AM888" s="8"/>
      <c r="AN888" s="8"/>
      <c r="AO888" s="8"/>
      <c r="AP888" s="8"/>
      <c r="AQ888" s="8"/>
      <c r="AR888" s="8"/>
      <c r="AS888" s="8"/>
      <c r="AT888" s="8"/>
      <c r="AU888" s="8"/>
      <c r="AV888" s="8"/>
      <c r="AW888" s="8"/>
      <c r="AX888" s="8"/>
      <c r="AY888" s="8"/>
      <c r="AZ888" s="8"/>
      <c r="BA888" s="8"/>
      <c r="BB888" s="8"/>
      <c r="BC888" s="8"/>
      <c r="BD888" s="8"/>
      <c r="BE888" s="8"/>
      <c r="BF888" s="8"/>
      <c r="BG888" s="8"/>
      <c r="BH888" s="8"/>
      <c r="BI888" s="8"/>
      <c r="BJ888" s="8"/>
      <c r="BK888" s="8"/>
      <c r="BL888" s="8"/>
      <c r="BM888" s="8"/>
      <c r="BN888" s="8"/>
      <c r="BO888" s="8"/>
      <c r="BP888" s="8"/>
      <c r="BQ888" s="8"/>
      <c r="BR888" s="8"/>
      <c r="BS888" s="8"/>
      <c r="BT888" s="8"/>
    </row>
    <row r="889" ht="15.75" customHeight="1">
      <c r="A889" s="8"/>
      <c r="B889" s="8"/>
      <c r="C889" s="8"/>
      <c r="D889" s="8"/>
      <c r="E889" s="8"/>
      <c r="F889" s="8"/>
      <c r="G889" s="595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595"/>
      <c r="AA889" s="8"/>
      <c r="AB889" s="8"/>
      <c r="AC889" s="8"/>
      <c r="AD889" s="595"/>
      <c r="AE889" s="8"/>
      <c r="AF889" s="8"/>
      <c r="AG889" s="8"/>
      <c r="AH889" s="8"/>
      <c r="AI889" s="8"/>
      <c r="AJ889" s="8"/>
      <c r="AK889" s="8"/>
      <c r="AL889" s="8"/>
      <c r="AM889" s="8"/>
      <c r="AN889" s="8"/>
      <c r="AO889" s="8"/>
      <c r="AP889" s="8"/>
      <c r="AQ889" s="8"/>
      <c r="AR889" s="8"/>
      <c r="AS889" s="8"/>
      <c r="AT889" s="8"/>
      <c r="AU889" s="8"/>
      <c r="AV889" s="8"/>
      <c r="AW889" s="8"/>
      <c r="AX889" s="8"/>
      <c r="AY889" s="8"/>
      <c r="AZ889" s="8"/>
      <c r="BA889" s="8"/>
      <c r="BB889" s="8"/>
      <c r="BC889" s="8"/>
      <c r="BD889" s="8"/>
      <c r="BE889" s="8"/>
      <c r="BF889" s="8"/>
      <c r="BG889" s="8"/>
      <c r="BH889" s="8"/>
      <c r="BI889" s="8"/>
      <c r="BJ889" s="8"/>
      <c r="BK889" s="8"/>
      <c r="BL889" s="8"/>
      <c r="BM889" s="8"/>
      <c r="BN889" s="8"/>
      <c r="BO889" s="8"/>
      <c r="BP889" s="8"/>
      <c r="BQ889" s="8"/>
      <c r="BR889" s="8"/>
      <c r="BS889" s="8"/>
      <c r="BT889" s="8"/>
    </row>
    <row r="890" ht="15.75" customHeight="1">
      <c r="A890" s="8"/>
      <c r="B890" s="8"/>
      <c r="C890" s="8"/>
      <c r="D890" s="8"/>
      <c r="E890" s="8"/>
      <c r="F890" s="8"/>
      <c r="G890" s="595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595"/>
      <c r="AA890" s="8"/>
      <c r="AB890" s="8"/>
      <c r="AC890" s="8"/>
      <c r="AD890" s="595"/>
      <c r="AE890" s="8"/>
      <c r="AF890" s="8"/>
      <c r="AG890" s="8"/>
      <c r="AH890" s="8"/>
      <c r="AI890" s="8"/>
      <c r="AJ890" s="8"/>
      <c r="AK890" s="8"/>
      <c r="AL890" s="8"/>
      <c r="AM890" s="8"/>
      <c r="AN890" s="8"/>
      <c r="AO890" s="8"/>
      <c r="AP890" s="8"/>
      <c r="AQ890" s="8"/>
      <c r="AR890" s="8"/>
      <c r="AS890" s="8"/>
      <c r="AT890" s="8"/>
      <c r="AU890" s="8"/>
      <c r="AV890" s="8"/>
      <c r="AW890" s="8"/>
      <c r="AX890" s="8"/>
      <c r="AY890" s="8"/>
      <c r="AZ890" s="8"/>
      <c r="BA890" s="8"/>
      <c r="BB890" s="8"/>
      <c r="BC890" s="8"/>
      <c r="BD890" s="8"/>
      <c r="BE890" s="8"/>
      <c r="BF890" s="8"/>
      <c r="BG890" s="8"/>
      <c r="BH890" s="8"/>
      <c r="BI890" s="8"/>
      <c r="BJ890" s="8"/>
      <c r="BK890" s="8"/>
      <c r="BL890" s="8"/>
      <c r="BM890" s="8"/>
      <c r="BN890" s="8"/>
      <c r="BO890" s="8"/>
      <c r="BP890" s="8"/>
      <c r="BQ890" s="8"/>
      <c r="BR890" s="8"/>
      <c r="BS890" s="8"/>
      <c r="BT890" s="8"/>
    </row>
    <row r="891" ht="15.75" customHeight="1">
      <c r="A891" s="8"/>
      <c r="B891" s="8"/>
      <c r="C891" s="8"/>
      <c r="D891" s="8"/>
      <c r="E891" s="8"/>
      <c r="F891" s="8"/>
      <c r="G891" s="595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595"/>
      <c r="AA891" s="8"/>
      <c r="AB891" s="8"/>
      <c r="AC891" s="8"/>
      <c r="AD891" s="595"/>
      <c r="AE891" s="8"/>
      <c r="AF891" s="8"/>
      <c r="AG891" s="8"/>
      <c r="AH891" s="8"/>
      <c r="AI891" s="8"/>
      <c r="AJ891" s="8"/>
      <c r="AK891" s="8"/>
      <c r="AL891" s="8"/>
      <c r="AM891" s="8"/>
      <c r="AN891" s="8"/>
      <c r="AO891" s="8"/>
      <c r="AP891" s="8"/>
      <c r="AQ891" s="8"/>
      <c r="AR891" s="8"/>
      <c r="AS891" s="8"/>
      <c r="AT891" s="8"/>
      <c r="AU891" s="8"/>
      <c r="AV891" s="8"/>
      <c r="AW891" s="8"/>
      <c r="AX891" s="8"/>
      <c r="AY891" s="8"/>
      <c r="AZ891" s="8"/>
      <c r="BA891" s="8"/>
      <c r="BB891" s="8"/>
      <c r="BC891" s="8"/>
      <c r="BD891" s="8"/>
      <c r="BE891" s="8"/>
      <c r="BF891" s="8"/>
      <c r="BG891" s="8"/>
      <c r="BH891" s="8"/>
      <c r="BI891" s="8"/>
      <c r="BJ891" s="8"/>
      <c r="BK891" s="8"/>
      <c r="BL891" s="8"/>
      <c r="BM891" s="8"/>
      <c r="BN891" s="8"/>
      <c r="BO891" s="8"/>
      <c r="BP891" s="8"/>
      <c r="BQ891" s="8"/>
      <c r="BR891" s="8"/>
      <c r="BS891" s="8"/>
      <c r="BT891" s="8"/>
    </row>
    <row r="892" ht="15.75" customHeight="1">
      <c r="A892" s="8"/>
      <c r="B892" s="8"/>
      <c r="C892" s="8"/>
      <c r="D892" s="8"/>
      <c r="E892" s="8"/>
      <c r="F892" s="8"/>
      <c r="G892" s="595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595"/>
      <c r="AA892" s="8"/>
      <c r="AB892" s="8"/>
      <c r="AC892" s="8"/>
      <c r="AD892" s="595"/>
      <c r="AE892" s="8"/>
      <c r="AF892" s="8"/>
      <c r="AG892" s="8"/>
      <c r="AH892" s="8"/>
      <c r="AI892" s="8"/>
      <c r="AJ892" s="8"/>
      <c r="AK892" s="8"/>
      <c r="AL892" s="8"/>
      <c r="AM892" s="8"/>
      <c r="AN892" s="8"/>
      <c r="AO892" s="8"/>
      <c r="AP892" s="8"/>
      <c r="AQ892" s="8"/>
      <c r="AR892" s="8"/>
      <c r="AS892" s="8"/>
      <c r="AT892" s="8"/>
      <c r="AU892" s="8"/>
      <c r="AV892" s="8"/>
      <c r="AW892" s="8"/>
      <c r="AX892" s="8"/>
      <c r="AY892" s="8"/>
      <c r="AZ892" s="8"/>
      <c r="BA892" s="8"/>
      <c r="BB892" s="8"/>
      <c r="BC892" s="8"/>
      <c r="BD892" s="8"/>
      <c r="BE892" s="8"/>
      <c r="BF892" s="8"/>
      <c r="BG892" s="8"/>
      <c r="BH892" s="8"/>
      <c r="BI892" s="8"/>
      <c r="BJ892" s="8"/>
      <c r="BK892" s="8"/>
      <c r="BL892" s="8"/>
      <c r="BM892" s="8"/>
      <c r="BN892" s="8"/>
      <c r="BO892" s="8"/>
      <c r="BP892" s="8"/>
      <c r="BQ892" s="8"/>
      <c r="BR892" s="8"/>
      <c r="BS892" s="8"/>
      <c r="BT892" s="8"/>
    </row>
    <row r="893" ht="15.75" customHeight="1">
      <c r="A893" s="8"/>
      <c r="B893" s="8"/>
      <c r="C893" s="8"/>
      <c r="D893" s="8"/>
      <c r="E893" s="8"/>
      <c r="F893" s="8"/>
      <c r="G893" s="595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595"/>
      <c r="AA893" s="8"/>
      <c r="AB893" s="8"/>
      <c r="AC893" s="8"/>
      <c r="AD893" s="595"/>
      <c r="AE893" s="8"/>
      <c r="AF893" s="8"/>
      <c r="AG893" s="8"/>
      <c r="AH893" s="8"/>
      <c r="AI893" s="8"/>
      <c r="AJ893" s="8"/>
      <c r="AK893" s="8"/>
      <c r="AL893" s="8"/>
      <c r="AM893" s="8"/>
      <c r="AN893" s="8"/>
      <c r="AO893" s="8"/>
      <c r="AP893" s="8"/>
      <c r="AQ893" s="8"/>
      <c r="AR893" s="8"/>
      <c r="AS893" s="8"/>
      <c r="AT893" s="8"/>
      <c r="AU893" s="8"/>
      <c r="AV893" s="8"/>
      <c r="AW893" s="8"/>
      <c r="AX893" s="8"/>
      <c r="AY893" s="8"/>
      <c r="AZ893" s="8"/>
      <c r="BA893" s="8"/>
      <c r="BB893" s="8"/>
      <c r="BC893" s="8"/>
      <c r="BD893" s="8"/>
      <c r="BE893" s="8"/>
      <c r="BF893" s="8"/>
      <c r="BG893" s="8"/>
      <c r="BH893" s="8"/>
      <c r="BI893" s="8"/>
      <c r="BJ893" s="8"/>
      <c r="BK893" s="8"/>
      <c r="BL893" s="8"/>
      <c r="BM893" s="8"/>
      <c r="BN893" s="8"/>
      <c r="BO893" s="8"/>
      <c r="BP893" s="8"/>
      <c r="BQ893" s="8"/>
      <c r="BR893" s="8"/>
      <c r="BS893" s="8"/>
      <c r="BT893" s="8"/>
    </row>
    <row r="894" ht="15.75" customHeight="1">
      <c r="A894" s="8"/>
      <c r="B894" s="8"/>
      <c r="C894" s="8"/>
      <c r="D894" s="8"/>
      <c r="E894" s="8"/>
      <c r="F894" s="8"/>
      <c r="G894" s="595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595"/>
      <c r="AA894" s="8"/>
      <c r="AB894" s="8"/>
      <c r="AC894" s="8"/>
      <c r="AD894" s="595"/>
      <c r="AE894" s="8"/>
      <c r="AF894" s="8"/>
      <c r="AG894" s="8"/>
      <c r="AH894" s="8"/>
      <c r="AI894" s="8"/>
      <c r="AJ894" s="8"/>
      <c r="AK894" s="8"/>
      <c r="AL894" s="8"/>
      <c r="AM894" s="8"/>
      <c r="AN894" s="8"/>
      <c r="AO894" s="8"/>
      <c r="AP894" s="8"/>
      <c r="AQ894" s="8"/>
      <c r="AR894" s="8"/>
      <c r="AS894" s="8"/>
      <c r="AT894" s="8"/>
      <c r="AU894" s="8"/>
      <c r="AV894" s="8"/>
      <c r="AW894" s="8"/>
      <c r="AX894" s="8"/>
      <c r="AY894" s="8"/>
      <c r="AZ894" s="8"/>
      <c r="BA894" s="8"/>
      <c r="BB894" s="8"/>
      <c r="BC894" s="8"/>
      <c r="BD894" s="8"/>
      <c r="BE894" s="8"/>
      <c r="BF894" s="8"/>
      <c r="BG894" s="8"/>
      <c r="BH894" s="8"/>
      <c r="BI894" s="8"/>
      <c r="BJ894" s="8"/>
      <c r="BK894" s="8"/>
      <c r="BL894" s="8"/>
      <c r="BM894" s="8"/>
      <c r="BN894" s="8"/>
      <c r="BO894" s="8"/>
      <c r="BP894" s="8"/>
      <c r="BQ894" s="8"/>
      <c r="BR894" s="8"/>
      <c r="BS894" s="8"/>
      <c r="BT894" s="8"/>
    </row>
    <row r="895" ht="15.75" customHeight="1">
      <c r="A895" s="8"/>
      <c r="B895" s="8"/>
      <c r="C895" s="8"/>
      <c r="D895" s="8"/>
      <c r="E895" s="8"/>
      <c r="F895" s="8"/>
      <c r="G895" s="595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595"/>
      <c r="AA895" s="8"/>
      <c r="AB895" s="8"/>
      <c r="AC895" s="8"/>
      <c r="AD895" s="595"/>
      <c r="AE895" s="8"/>
      <c r="AF895" s="8"/>
      <c r="AG895" s="8"/>
      <c r="AH895" s="8"/>
      <c r="AI895" s="8"/>
      <c r="AJ895" s="8"/>
      <c r="AK895" s="8"/>
      <c r="AL895" s="8"/>
      <c r="AM895" s="8"/>
      <c r="AN895" s="8"/>
      <c r="AO895" s="8"/>
      <c r="AP895" s="8"/>
      <c r="AQ895" s="8"/>
      <c r="AR895" s="8"/>
      <c r="AS895" s="8"/>
      <c r="AT895" s="8"/>
      <c r="AU895" s="8"/>
      <c r="AV895" s="8"/>
      <c r="AW895" s="8"/>
      <c r="AX895" s="8"/>
      <c r="AY895" s="8"/>
      <c r="AZ895" s="8"/>
      <c r="BA895" s="8"/>
      <c r="BB895" s="8"/>
      <c r="BC895" s="8"/>
      <c r="BD895" s="8"/>
      <c r="BE895" s="8"/>
      <c r="BF895" s="8"/>
      <c r="BG895" s="8"/>
      <c r="BH895" s="8"/>
      <c r="BI895" s="8"/>
      <c r="BJ895" s="8"/>
      <c r="BK895" s="8"/>
      <c r="BL895" s="8"/>
      <c r="BM895" s="8"/>
      <c r="BN895" s="8"/>
      <c r="BO895" s="8"/>
      <c r="BP895" s="8"/>
      <c r="BQ895" s="8"/>
      <c r="BR895" s="8"/>
      <c r="BS895" s="8"/>
      <c r="BT895" s="8"/>
    </row>
    <row r="896" ht="15.75" customHeight="1">
      <c r="A896" s="8"/>
      <c r="B896" s="8"/>
      <c r="C896" s="8"/>
      <c r="D896" s="8"/>
      <c r="E896" s="8"/>
      <c r="F896" s="8"/>
      <c r="G896" s="595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595"/>
      <c r="AA896" s="8"/>
      <c r="AB896" s="8"/>
      <c r="AC896" s="8"/>
      <c r="AD896" s="595"/>
      <c r="AE896" s="8"/>
      <c r="AF896" s="8"/>
      <c r="AG896" s="8"/>
      <c r="AH896" s="8"/>
      <c r="AI896" s="8"/>
      <c r="AJ896" s="8"/>
      <c r="AK896" s="8"/>
      <c r="AL896" s="8"/>
      <c r="AM896" s="8"/>
      <c r="AN896" s="8"/>
      <c r="AO896" s="8"/>
      <c r="AP896" s="8"/>
      <c r="AQ896" s="8"/>
      <c r="AR896" s="8"/>
      <c r="AS896" s="8"/>
      <c r="AT896" s="8"/>
      <c r="AU896" s="8"/>
      <c r="AV896" s="8"/>
      <c r="AW896" s="8"/>
      <c r="AX896" s="8"/>
      <c r="AY896" s="8"/>
      <c r="AZ896" s="8"/>
      <c r="BA896" s="8"/>
      <c r="BB896" s="8"/>
      <c r="BC896" s="8"/>
      <c r="BD896" s="8"/>
      <c r="BE896" s="8"/>
      <c r="BF896" s="8"/>
      <c r="BG896" s="8"/>
      <c r="BH896" s="8"/>
      <c r="BI896" s="8"/>
      <c r="BJ896" s="8"/>
      <c r="BK896" s="8"/>
      <c r="BL896" s="8"/>
      <c r="BM896" s="8"/>
      <c r="BN896" s="8"/>
      <c r="BO896" s="8"/>
      <c r="BP896" s="8"/>
      <c r="BQ896" s="8"/>
      <c r="BR896" s="8"/>
      <c r="BS896" s="8"/>
      <c r="BT896" s="8"/>
    </row>
    <row r="897" ht="15.75" customHeight="1">
      <c r="A897" s="8"/>
      <c r="B897" s="8"/>
      <c r="C897" s="8"/>
      <c r="D897" s="8"/>
      <c r="E897" s="8"/>
      <c r="F897" s="8"/>
      <c r="G897" s="595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595"/>
      <c r="AA897" s="8"/>
      <c r="AB897" s="8"/>
      <c r="AC897" s="8"/>
      <c r="AD897" s="595"/>
      <c r="AE897" s="8"/>
      <c r="AF897" s="8"/>
      <c r="AG897" s="8"/>
      <c r="AH897" s="8"/>
      <c r="AI897" s="8"/>
      <c r="AJ897" s="8"/>
      <c r="AK897" s="8"/>
      <c r="AL897" s="8"/>
      <c r="AM897" s="8"/>
      <c r="AN897" s="8"/>
      <c r="AO897" s="8"/>
      <c r="AP897" s="8"/>
      <c r="AQ897" s="8"/>
      <c r="AR897" s="8"/>
      <c r="AS897" s="8"/>
      <c r="AT897" s="8"/>
      <c r="AU897" s="8"/>
      <c r="AV897" s="8"/>
      <c r="AW897" s="8"/>
      <c r="AX897" s="8"/>
      <c r="AY897" s="8"/>
      <c r="AZ897" s="8"/>
      <c r="BA897" s="8"/>
      <c r="BB897" s="8"/>
      <c r="BC897" s="8"/>
      <c r="BD897" s="8"/>
      <c r="BE897" s="8"/>
      <c r="BF897" s="8"/>
      <c r="BG897" s="8"/>
      <c r="BH897" s="8"/>
      <c r="BI897" s="8"/>
      <c r="BJ897" s="8"/>
      <c r="BK897" s="8"/>
      <c r="BL897" s="8"/>
      <c r="BM897" s="8"/>
      <c r="BN897" s="8"/>
      <c r="BO897" s="8"/>
      <c r="BP897" s="8"/>
      <c r="BQ897" s="8"/>
      <c r="BR897" s="8"/>
      <c r="BS897" s="8"/>
      <c r="BT897" s="8"/>
    </row>
    <row r="898" ht="15.75" customHeight="1">
      <c r="A898" s="8"/>
      <c r="B898" s="8"/>
      <c r="C898" s="8"/>
      <c r="D898" s="8"/>
      <c r="E898" s="8"/>
      <c r="F898" s="8"/>
      <c r="G898" s="595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595"/>
      <c r="AA898" s="8"/>
      <c r="AB898" s="8"/>
      <c r="AC898" s="8"/>
      <c r="AD898" s="595"/>
      <c r="AE898" s="8"/>
      <c r="AF898" s="8"/>
      <c r="AG898" s="8"/>
      <c r="AH898" s="8"/>
      <c r="AI898" s="8"/>
      <c r="AJ898" s="8"/>
      <c r="AK898" s="8"/>
      <c r="AL898" s="8"/>
      <c r="AM898" s="8"/>
      <c r="AN898" s="8"/>
      <c r="AO898" s="8"/>
      <c r="AP898" s="8"/>
      <c r="AQ898" s="8"/>
      <c r="AR898" s="8"/>
      <c r="AS898" s="8"/>
      <c r="AT898" s="8"/>
      <c r="AU898" s="8"/>
      <c r="AV898" s="8"/>
      <c r="AW898" s="8"/>
      <c r="AX898" s="8"/>
      <c r="AY898" s="8"/>
      <c r="AZ898" s="8"/>
      <c r="BA898" s="8"/>
      <c r="BB898" s="8"/>
      <c r="BC898" s="8"/>
      <c r="BD898" s="8"/>
      <c r="BE898" s="8"/>
      <c r="BF898" s="8"/>
      <c r="BG898" s="8"/>
      <c r="BH898" s="8"/>
      <c r="BI898" s="8"/>
      <c r="BJ898" s="8"/>
      <c r="BK898" s="8"/>
      <c r="BL898" s="8"/>
      <c r="BM898" s="8"/>
      <c r="BN898" s="8"/>
      <c r="BO898" s="8"/>
      <c r="BP898" s="8"/>
      <c r="BQ898" s="8"/>
      <c r="BR898" s="8"/>
      <c r="BS898" s="8"/>
      <c r="BT898" s="8"/>
    </row>
    <row r="899" ht="15.75" customHeight="1">
      <c r="A899" s="8"/>
      <c r="B899" s="8"/>
      <c r="C899" s="8"/>
      <c r="D899" s="8"/>
      <c r="E899" s="8"/>
      <c r="F899" s="8"/>
      <c r="G899" s="595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595"/>
      <c r="AA899" s="8"/>
      <c r="AB899" s="8"/>
      <c r="AC899" s="8"/>
      <c r="AD899" s="595"/>
      <c r="AE899" s="8"/>
      <c r="AF899" s="8"/>
      <c r="AG899" s="8"/>
      <c r="AH899" s="8"/>
      <c r="AI899" s="8"/>
      <c r="AJ899" s="8"/>
      <c r="AK899" s="8"/>
      <c r="AL899" s="8"/>
      <c r="AM899" s="8"/>
      <c r="AN899" s="8"/>
      <c r="AO899" s="8"/>
      <c r="AP899" s="8"/>
      <c r="AQ899" s="8"/>
      <c r="AR899" s="8"/>
      <c r="AS899" s="8"/>
      <c r="AT899" s="8"/>
      <c r="AU899" s="8"/>
      <c r="AV899" s="8"/>
      <c r="AW899" s="8"/>
      <c r="AX899" s="8"/>
      <c r="AY899" s="8"/>
      <c r="AZ899" s="8"/>
      <c r="BA899" s="8"/>
      <c r="BB899" s="8"/>
      <c r="BC899" s="8"/>
      <c r="BD899" s="8"/>
      <c r="BE899" s="8"/>
      <c r="BF899" s="8"/>
      <c r="BG899" s="8"/>
      <c r="BH899" s="8"/>
      <c r="BI899" s="8"/>
      <c r="BJ899" s="8"/>
      <c r="BK899" s="8"/>
      <c r="BL899" s="8"/>
      <c r="BM899" s="8"/>
      <c r="BN899" s="8"/>
      <c r="BO899" s="8"/>
      <c r="BP899" s="8"/>
      <c r="BQ899" s="8"/>
      <c r="BR899" s="8"/>
      <c r="BS899" s="8"/>
      <c r="BT899" s="8"/>
    </row>
    <row r="900" ht="15.75" customHeight="1">
      <c r="A900" s="8"/>
      <c r="B900" s="8"/>
      <c r="C900" s="8"/>
      <c r="D900" s="8"/>
      <c r="E900" s="8"/>
      <c r="F900" s="8"/>
      <c r="G900" s="595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595"/>
      <c r="AA900" s="8"/>
      <c r="AB900" s="8"/>
      <c r="AC900" s="8"/>
      <c r="AD900" s="595"/>
      <c r="AE900" s="8"/>
      <c r="AF900" s="8"/>
      <c r="AG900" s="8"/>
      <c r="AH900" s="8"/>
      <c r="AI900" s="8"/>
      <c r="AJ900" s="8"/>
      <c r="AK900" s="8"/>
      <c r="AL900" s="8"/>
      <c r="AM900" s="8"/>
      <c r="AN900" s="8"/>
      <c r="AO900" s="8"/>
      <c r="AP900" s="8"/>
      <c r="AQ900" s="8"/>
      <c r="AR900" s="8"/>
      <c r="AS900" s="8"/>
      <c r="AT900" s="8"/>
      <c r="AU900" s="8"/>
      <c r="AV900" s="8"/>
      <c r="AW900" s="8"/>
      <c r="AX900" s="8"/>
      <c r="AY900" s="8"/>
      <c r="AZ900" s="8"/>
      <c r="BA900" s="8"/>
      <c r="BB900" s="8"/>
      <c r="BC900" s="8"/>
      <c r="BD900" s="8"/>
      <c r="BE900" s="8"/>
      <c r="BF900" s="8"/>
      <c r="BG900" s="8"/>
      <c r="BH900" s="8"/>
      <c r="BI900" s="8"/>
      <c r="BJ900" s="8"/>
      <c r="BK900" s="8"/>
      <c r="BL900" s="8"/>
      <c r="BM900" s="8"/>
      <c r="BN900" s="8"/>
      <c r="BO900" s="8"/>
      <c r="BP900" s="8"/>
      <c r="BQ900" s="8"/>
      <c r="BR900" s="8"/>
      <c r="BS900" s="8"/>
      <c r="BT900" s="8"/>
    </row>
    <row r="901" ht="15.75" customHeight="1">
      <c r="A901" s="8"/>
      <c r="B901" s="8"/>
      <c r="C901" s="8"/>
      <c r="D901" s="8"/>
      <c r="E901" s="8"/>
      <c r="F901" s="8"/>
      <c r="G901" s="595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595"/>
      <c r="AA901" s="8"/>
      <c r="AB901" s="8"/>
      <c r="AC901" s="8"/>
      <c r="AD901" s="595"/>
      <c r="AE901" s="8"/>
      <c r="AF901" s="8"/>
      <c r="AG901" s="8"/>
      <c r="AH901" s="8"/>
      <c r="AI901" s="8"/>
      <c r="AJ901" s="8"/>
      <c r="AK901" s="8"/>
      <c r="AL901" s="8"/>
      <c r="AM901" s="8"/>
      <c r="AN901" s="8"/>
      <c r="AO901" s="8"/>
      <c r="AP901" s="8"/>
      <c r="AQ901" s="8"/>
      <c r="AR901" s="8"/>
      <c r="AS901" s="8"/>
      <c r="AT901" s="8"/>
      <c r="AU901" s="8"/>
      <c r="AV901" s="8"/>
      <c r="AW901" s="8"/>
      <c r="AX901" s="8"/>
      <c r="AY901" s="8"/>
      <c r="AZ901" s="8"/>
      <c r="BA901" s="8"/>
      <c r="BB901" s="8"/>
      <c r="BC901" s="8"/>
      <c r="BD901" s="8"/>
      <c r="BE901" s="8"/>
      <c r="BF901" s="8"/>
      <c r="BG901" s="8"/>
      <c r="BH901" s="8"/>
      <c r="BI901" s="8"/>
      <c r="BJ901" s="8"/>
      <c r="BK901" s="8"/>
      <c r="BL901" s="8"/>
      <c r="BM901" s="8"/>
      <c r="BN901" s="8"/>
      <c r="BO901" s="8"/>
      <c r="BP901" s="8"/>
      <c r="BQ901" s="8"/>
      <c r="BR901" s="8"/>
      <c r="BS901" s="8"/>
      <c r="BT901" s="8"/>
    </row>
    <row r="902" ht="15.75" customHeight="1">
      <c r="A902" s="8"/>
      <c r="B902" s="8"/>
      <c r="C902" s="8"/>
      <c r="D902" s="8"/>
      <c r="E902" s="8"/>
      <c r="F902" s="8"/>
      <c r="G902" s="595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595"/>
      <c r="AA902" s="8"/>
      <c r="AB902" s="8"/>
      <c r="AC902" s="8"/>
      <c r="AD902" s="595"/>
      <c r="AE902" s="8"/>
      <c r="AF902" s="8"/>
      <c r="AG902" s="8"/>
      <c r="AH902" s="8"/>
      <c r="AI902" s="8"/>
      <c r="AJ902" s="8"/>
      <c r="AK902" s="8"/>
      <c r="AL902" s="8"/>
      <c r="AM902" s="8"/>
      <c r="AN902" s="8"/>
      <c r="AO902" s="8"/>
      <c r="AP902" s="8"/>
      <c r="AQ902" s="8"/>
      <c r="AR902" s="8"/>
      <c r="AS902" s="8"/>
      <c r="AT902" s="8"/>
      <c r="AU902" s="8"/>
      <c r="AV902" s="8"/>
      <c r="AW902" s="8"/>
      <c r="AX902" s="8"/>
      <c r="AY902" s="8"/>
      <c r="AZ902" s="8"/>
      <c r="BA902" s="8"/>
      <c r="BB902" s="8"/>
      <c r="BC902" s="8"/>
      <c r="BD902" s="8"/>
      <c r="BE902" s="8"/>
      <c r="BF902" s="8"/>
      <c r="BG902" s="8"/>
      <c r="BH902" s="8"/>
      <c r="BI902" s="8"/>
      <c r="BJ902" s="8"/>
      <c r="BK902" s="8"/>
      <c r="BL902" s="8"/>
      <c r="BM902" s="8"/>
      <c r="BN902" s="8"/>
      <c r="BO902" s="8"/>
      <c r="BP902" s="8"/>
      <c r="BQ902" s="8"/>
      <c r="BR902" s="8"/>
      <c r="BS902" s="8"/>
      <c r="BT902" s="8"/>
    </row>
    <row r="903" ht="15.75" customHeight="1">
      <c r="A903" s="8"/>
      <c r="B903" s="8"/>
      <c r="C903" s="8"/>
      <c r="D903" s="8"/>
      <c r="E903" s="8"/>
      <c r="F903" s="8"/>
      <c r="G903" s="595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595"/>
      <c r="AA903" s="8"/>
      <c r="AB903" s="8"/>
      <c r="AC903" s="8"/>
      <c r="AD903" s="595"/>
      <c r="AE903" s="8"/>
      <c r="AF903" s="8"/>
      <c r="AG903" s="8"/>
      <c r="AH903" s="8"/>
      <c r="AI903" s="8"/>
      <c r="AJ903" s="8"/>
      <c r="AK903" s="8"/>
      <c r="AL903" s="8"/>
      <c r="AM903" s="8"/>
      <c r="AN903" s="8"/>
      <c r="AO903" s="8"/>
      <c r="AP903" s="8"/>
      <c r="AQ903" s="8"/>
      <c r="AR903" s="8"/>
      <c r="AS903" s="8"/>
      <c r="AT903" s="8"/>
      <c r="AU903" s="8"/>
      <c r="AV903" s="8"/>
      <c r="AW903" s="8"/>
      <c r="AX903" s="8"/>
      <c r="AY903" s="8"/>
      <c r="AZ903" s="8"/>
      <c r="BA903" s="8"/>
      <c r="BB903" s="8"/>
      <c r="BC903" s="8"/>
      <c r="BD903" s="8"/>
      <c r="BE903" s="8"/>
      <c r="BF903" s="8"/>
      <c r="BG903" s="8"/>
      <c r="BH903" s="8"/>
      <c r="BI903" s="8"/>
      <c r="BJ903" s="8"/>
      <c r="BK903" s="8"/>
      <c r="BL903" s="8"/>
      <c r="BM903" s="8"/>
      <c r="BN903" s="8"/>
      <c r="BO903" s="8"/>
      <c r="BP903" s="8"/>
      <c r="BQ903" s="8"/>
      <c r="BR903" s="8"/>
      <c r="BS903" s="8"/>
      <c r="BT903" s="8"/>
    </row>
    <row r="904" ht="15.75" customHeight="1">
      <c r="A904" s="8"/>
      <c r="B904" s="8"/>
      <c r="C904" s="8"/>
      <c r="D904" s="8"/>
      <c r="E904" s="8"/>
      <c r="F904" s="8"/>
      <c r="G904" s="595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595"/>
      <c r="AA904" s="8"/>
      <c r="AB904" s="8"/>
      <c r="AC904" s="8"/>
      <c r="AD904" s="595"/>
      <c r="AE904" s="8"/>
      <c r="AF904" s="8"/>
      <c r="AG904" s="8"/>
      <c r="AH904" s="8"/>
      <c r="AI904" s="8"/>
      <c r="AJ904" s="8"/>
      <c r="AK904" s="8"/>
      <c r="AL904" s="8"/>
      <c r="AM904" s="8"/>
      <c r="AN904" s="8"/>
      <c r="AO904" s="8"/>
      <c r="AP904" s="8"/>
      <c r="AQ904" s="8"/>
      <c r="AR904" s="8"/>
      <c r="AS904" s="8"/>
      <c r="AT904" s="8"/>
      <c r="AU904" s="8"/>
      <c r="AV904" s="8"/>
      <c r="AW904" s="8"/>
      <c r="AX904" s="8"/>
      <c r="AY904" s="8"/>
      <c r="AZ904" s="8"/>
      <c r="BA904" s="8"/>
      <c r="BB904" s="8"/>
      <c r="BC904" s="8"/>
      <c r="BD904" s="8"/>
      <c r="BE904" s="8"/>
      <c r="BF904" s="8"/>
      <c r="BG904" s="8"/>
      <c r="BH904" s="8"/>
      <c r="BI904" s="8"/>
      <c r="BJ904" s="8"/>
      <c r="BK904" s="8"/>
      <c r="BL904" s="8"/>
      <c r="BM904" s="8"/>
      <c r="BN904" s="8"/>
      <c r="BO904" s="8"/>
      <c r="BP904" s="8"/>
      <c r="BQ904" s="8"/>
      <c r="BR904" s="8"/>
      <c r="BS904" s="8"/>
      <c r="BT904" s="8"/>
    </row>
    <row r="905" ht="15.75" customHeight="1">
      <c r="A905" s="8"/>
      <c r="B905" s="8"/>
      <c r="C905" s="8"/>
      <c r="D905" s="8"/>
      <c r="E905" s="8"/>
      <c r="F905" s="8"/>
      <c r="G905" s="595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595"/>
      <c r="AA905" s="8"/>
      <c r="AB905" s="8"/>
      <c r="AC905" s="8"/>
      <c r="AD905" s="595"/>
      <c r="AE905" s="8"/>
      <c r="AF905" s="8"/>
      <c r="AG905" s="8"/>
      <c r="AH905" s="8"/>
      <c r="AI905" s="8"/>
      <c r="AJ905" s="8"/>
      <c r="AK905" s="8"/>
      <c r="AL905" s="8"/>
      <c r="AM905" s="8"/>
      <c r="AN905" s="8"/>
      <c r="AO905" s="8"/>
      <c r="AP905" s="8"/>
      <c r="AQ905" s="8"/>
      <c r="AR905" s="8"/>
      <c r="AS905" s="8"/>
      <c r="AT905" s="8"/>
      <c r="AU905" s="8"/>
      <c r="AV905" s="8"/>
      <c r="AW905" s="8"/>
      <c r="AX905" s="8"/>
      <c r="AY905" s="8"/>
      <c r="AZ905" s="8"/>
      <c r="BA905" s="8"/>
      <c r="BB905" s="8"/>
      <c r="BC905" s="8"/>
      <c r="BD905" s="8"/>
      <c r="BE905" s="8"/>
      <c r="BF905" s="8"/>
      <c r="BG905" s="8"/>
      <c r="BH905" s="8"/>
      <c r="BI905" s="8"/>
      <c r="BJ905" s="8"/>
      <c r="BK905" s="8"/>
      <c r="BL905" s="8"/>
      <c r="BM905" s="8"/>
      <c r="BN905" s="8"/>
      <c r="BO905" s="8"/>
      <c r="BP905" s="8"/>
      <c r="BQ905" s="8"/>
      <c r="BR905" s="8"/>
      <c r="BS905" s="8"/>
      <c r="BT905" s="8"/>
    </row>
    <row r="906" ht="15.75" customHeight="1">
      <c r="A906" s="8"/>
      <c r="B906" s="8"/>
      <c r="C906" s="8"/>
      <c r="D906" s="8"/>
      <c r="E906" s="8"/>
      <c r="F906" s="8"/>
      <c r="G906" s="595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595"/>
      <c r="AA906" s="8"/>
      <c r="AB906" s="8"/>
      <c r="AC906" s="8"/>
      <c r="AD906" s="595"/>
      <c r="AE906" s="8"/>
      <c r="AF906" s="8"/>
      <c r="AG906" s="8"/>
      <c r="AH906" s="8"/>
      <c r="AI906" s="8"/>
      <c r="AJ906" s="8"/>
      <c r="AK906" s="8"/>
      <c r="AL906" s="8"/>
      <c r="AM906" s="8"/>
      <c r="AN906" s="8"/>
      <c r="AO906" s="8"/>
      <c r="AP906" s="8"/>
      <c r="AQ906" s="8"/>
      <c r="AR906" s="8"/>
      <c r="AS906" s="8"/>
      <c r="AT906" s="8"/>
      <c r="AU906" s="8"/>
      <c r="AV906" s="8"/>
      <c r="AW906" s="8"/>
      <c r="AX906" s="8"/>
      <c r="AY906" s="8"/>
      <c r="AZ906" s="8"/>
      <c r="BA906" s="8"/>
      <c r="BB906" s="8"/>
      <c r="BC906" s="8"/>
      <c r="BD906" s="8"/>
      <c r="BE906" s="8"/>
      <c r="BF906" s="8"/>
      <c r="BG906" s="8"/>
      <c r="BH906" s="8"/>
      <c r="BI906" s="8"/>
      <c r="BJ906" s="8"/>
      <c r="BK906" s="8"/>
      <c r="BL906" s="8"/>
      <c r="BM906" s="8"/>
      <c r="BN906" s="8"/>
      <c r="BO906" s="8"/>
      <c r="BP906" s="8"/>
      <c r="BQ906" s="8"/>
      <c r="BR906" s="8"/>
      <c r="BS906" s="8"/>
      <c r="BT906" s="8"/>
    </row>
    <row r="907" ht="15.75" customHeight="1">
      <c r="A907" s="8"/>
      <c r="B907" s="8"/>
      <c r="C907" s="8"/>
      <c r="D907" s="8"/>
      <c r="E907" s="8"/>
      <c r="F907" s="8"/>
      <c r="G907" s="595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595"/>
      <c r="AA907" s="8"/>
      <c r="AB907" s="8"/>
      <c r="AC907" s="8"/>
      <c r="AD907" s="595"/>
      <c r="AE907" s="8"/>
      <c r="AF907" s="8"/>
      <c r="AG907" s="8"/>
      <c r="AH907" s="8"/>
      <c r="AI907" s="8"/>
      <c r="AJ907" s="8"/>
      <c r="AK907" s="8"/>
      <c r="AL907" s="8"/>
      <c r="AM907" s="8"/>
      <c r="AN907" s="8"/>
      <c r="AO907" s="8"/>
      <c r="AP907" s="8"/>
      <c r="AQ907" s="8"/>
      <c r="AR907" s="8"/>
      <c r="AS907" s="8"/>
      <c r="AT907" s="8"/>
      <c r="AU907" s="8"/>
      <c r="AV907" s="8"/>
      <c r="AW907" s="8"/>
      <c r="AX907" s="8"/>
      <c r="AY907" s="8"/>
      <c r="AZ907" s="8"/>
      <c r="BA907" s="8"/>
      <c r="BB907" s="8"/>
      <c r="BC907" s="8"/>
      <c r="BD907" s="8"/>
      <c r="BE907" s="8"/>
      <c r="BF907" s="8"/>
      <c r="BG907" s="8"/>
      <c r="BH907" s="8"/>
      <c r="BI907" s="8"/>
      <c r="BJ907" s="8"/>
      <c r="BK907" s="8"/>
      <c r="BL907" s="8"/>
      <c r="BM907" s="8"/>
      <c r="BN907" s="8"/>
      <c r="BO907" s="8"/>
      <c r="BP907" s="8"/>
      <c r="BQ907" s="8"/>
      <c r="BR907" s="8"/>
      <c r="BS907" s="8"/>
      <c r="BT907" s="8"/>
    </row>
    <row r="908" ht="15.75" customHeight="1">
      <c r="A908" s="8"/>
      <c r="B908" s="8"/>
      <c r="C908" s="8"/>
      <c r="D908" s="8"/>
      <c r="E908" s="8"/>
      <c r="F908" s="8"/>
      <c r="G908" s="595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595"/>
      <c r="AA908" s="8"/>
      <c r="AB908" s="8"/>
      <c r="AC908" s="8"/>
      <c r="AD908" s="595"/>
      <c r="AE908" s="8"/>
      <c r="AF908" s="8"/>
      <c r="AG908" s="8"/>
      <c r="AH908" s="8"/>
      <c r="AI908" s="8"/>
      <c r="AJ908" s="8"/>
      <c r="AK908" s="8"/>
      <c r="AL908" s="8"/>
      <c r="AM908" s="8"/>
      <c r="AN908" s="8"/>
      <c r="AO908" s="8"/>
      <c r="AP908" s="8"/>
      <c r="AQ908" s="8"/>
      <c r="AR908" s="8"/>
      <c r="AS908" s="8"/>
      <c r="AT908" s="8"/>
      <c r="AU908" s="8"/>
      <c r="AV908" s="8"/>
      <c r="AW908" s="8"/>
      <c r="AX908" s="8"/>
      <c r="AY908" s="8"/>
      <c r="AZ908" s="8"/>
      <c r="BA908" s="8"/>
      <c r="BB908" s="8"/>
      <c r="BC908" s="8"/>
      <c r="BD908" s="8"/>
      <c r="BE908" s="8"/>
      <c r="BF908" s="8"/>
      <c r="BG908" s="8"/>
      <c r="BH908" s="8"/>
      <c r="BI908" s="8"/>
      <c r="BJ908" s="8"/>
      <c r="BK908" s="8"/>
      <c r="BL908" s="8"/>
      <c r="BM908" s="8"/>
      <c r="BN908" s="8"/>
      <c r="BO908" s="8"/>
      <c r="BP908" s="8"/>
      <c r="BQ908" s="8"/>
      <c r="BR908" s="8"/>
      <c r="BS908" s="8"/>
      <c r="BT908" s="8"/>
    </row>
    <row r="909" ht="15.75" customHeight="1">
      <c r="A909" s="8"/>
      <c r="B909" s="8"/>
      <c r="C909" s="8"/>
      <c r="D909" s="8"/>
      <c r="E909" s="8"/>
      <c r="F909" s="8"/>
      <c r="G909" s="595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595"/>
      <c r="AA909" s="8"/>
      <c r="AB909" s="8"/>
      <c r="AC909" s="8"/>
      <c r="AD909" s="595"/>
      <c r="AE909" s="8"/>
      <c r="AF909" s="8"/>
      <c r="AG909" s="8"/>
      <c r="AH909" s="8"/>
      <c r="AI909" s="8"/>
      <c r="AJ909" s="8"/>
      <c r="AK909" s="8"/>
      <c r="AL909" s="8"/>
      <c r="AM909" s="8"/>
      <c r="AN909" s="8"/>
      <c r="AO909" s="8"/>
      <c r="AP909" s="8"/>
      <c r="AQ909" s="8"/>
      <c r="AR909" s="8"/>
      <c r="AS909" s="8"/>
      <c r="AT909" s="8"/>
      <c r="AU909" s="8"/>
      <c r="AV909" s="8"/>
      <c r="AW909" s="8"/>
      <c r="AX909" s="8"/>
      <c r="AY909" s="8"/>
      <c r="AZ909" s="8"/>
      <c r="BA909" s="8"/>
      <c r="BB909" s="8"/>
      <c r="BC909" s="8"/>
      <c r="BD909" s="8"/>
      <c r="BE909" s="8"/>
      <c r="BF909" s="8"/>
      <c r="BG909" s="8"/>
      <c r="BH909" s="8"/>
      <c r="BI909" s="8"/>
      <c r="BJ909" s="8"/>
      <c r="BK909" s="8"/>
      <c r="BL909" s="8"/>
      <c r="BM909" s="8"/>
      <c r="BN909" s="8"/>
      <c r="BO909" s="8"/>
      <c r="BP909" s="8"/>
      <c r="BQ909" s="8"/>
      <c r="BR909" s="8"/>
      <c r="BS909" s="8"/>
      <c r="BT909" s="8"/>
    </row>
    <row r="910" ht="15.75" customHeight="1">
      <c r="A910" s="8"/>
      <c r="B910" s="8"/>
      <c r="C910" s="8"/>
      <c r="D910" s="8"/>
      <c r="E910" s="8"/>
      <c r="F910" s="8"/>
      <c r="G910" s="595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595"/>
      <c r="AA910" s="8"/>
      <c r="AB910" s="8"/>
      <c r="AC910" s="8"/>
      <c r="AD910" s="595"/>
      <c r="AE910" s="8"/>
      <c r="AF910" s="8"/>
      <c r="AG910" s="8"/>
      <c r="AH910" s="8"/>
      <c r="AI910" s="8"/>
      <c r="AJ910" s="8"/>
      <c r="AK910" s="8"/>
      <c r="AL910" s="8"/>
      <c r="AM910" s="8"/>
      <c r="AN910" s="8"/>
      <c r="AO910" s="8"/>
      <c r="AP910" s="8"/>
      <c r="AQ910" s="8"/>
      <c r="AR910" s="8"/>
      <c r="AS910" s="8"/>
      <c r="AT910" s="8"/>
      <c r="AU910" s="8"/>
      <c r="AV910" s="8"/>
      <c r="AW910" s="8"/>
      <c r="AX910" s="8"/>
      <c r="AY910" s="8"/>
      <c r="AZ910" s="8"/>
      <c r="BA910" s="8"/>
      <c r="BB910" s="8"/>
      <c r="BC910" s="8"/>
      <c r="BD910" s="8"/>
      <c r="BE910" s="8"/>
      <c r="BF910" s="8"/>
      <c r="BG910" s="8"/>
      <c r="BH910" s="8"/>
      <c r="BI910" s="8"/>
      <c r="BJ910" s="8"/>
      <c r="BK910" s="8"/>
      <c r="BL910" s="8"/>
      <c r="BM910" s="8"/>
      <c r="BN910" s="8"/>
      <c r="BO910" s="8"/>
      <c r="BP910" s="8"/>
      <c r="BQ910" s="8"/>
      <c r="BR910" s="8"/>
      <c r="BS910" s="8"/>
      <c r="BT910" s="8"/>
    </row>
    <row r="911" ht="15.75" customHeight="1">
      <c r="A911" s="8"/>
      <c r="B911" s="8"/>
      <c r="C911" s="8"/>
      <c r="D911" s="8"/>
      <c r="E911" s="8"/>
      <c r="F911" s="8"/>
      <c r="G911" s="595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595"/>
      <c r="AA911" s="8"/>
      <c r="AB911" s="8"/>
      <c r="AC911" s="8"/>
      <c r="AD911" s="595"/>
      <c r="AE911" s="8"/>
      <c r="AF911" s="8"/>
      <c r="AG911" s="8"/>
      <c r="AH911" s="8"/>
      <c r="AI911" s="8"/>
      <c r="AJ911" s="8"/>
      <c r="AK911" s="8"/>
      <c r="AL911" s="8"/>
      <c r="AM911" s="8"/>
      <c r="AN911" s="8"/>
      <c r="AO911" s="8"/>
      <c r="AP911" s="8"/>
      <c r="AQ911" s="8"/>
      <c r="AR911" s="8"/>
      <c r="AS911" s="8"/>
      <c r="AT911" s="8"/>
      <c r="AU911" s="8"/>
      <c r="AV911" s="8"/>
      <c r="AW911" s="8"/>
      <c r="AX911" s="8"/>
      <c r="AY911" s="8"/>
      <c r="AZ911" s="8"/>
      <c r="BA911" s="8"/>
      <c r="BB911" s="8"/>
      <c r="BC911" s="8"/>
      <c r="BD911" s="8"/>
      <c r="BE911" s="8"/>
      <c r="BF911" s="8"/>
      <c r="BG911" s="8"/>
      <c r="BH911" s="8"/>
      <c r="BI911" s="8"/>
      <c r="BJ911" s="8"/>
      <c r="BK911" s="8"/>
      <c r="BL911" s="8"/>
      <c r="BM911" s="8"/>
      <c r="BN911" s="8"/>
      <c r="BO911" s="8"/>
      <c r="BP911" s="8"/>
      <c r="BQ911" s="8"/>
      <c r="BR911" s="8"/>
      <c r="BS911" s="8"/>
      <c r="BT911" s="8"/>
    </row>
    <row r="912" ht="15.75" customHeight="1">
      <c r="A912" s="8"/>
      <c r="B912" s="8"/>
      <c r="C912" s="8"/>
      <c r="D912" s="8"/>
      <c r="E912" s="8"/>
      <c r="F912" s="8"/>
      <c r="G912" s="595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595"/>
      <c r="AA912" s="8"/>
      <c r="AB912" s="8"/>
      <c r="AC912" s="8"/>
      <c r="AD912" s="595"/>
      <c r="AE912" s="8"/>
      <c r="AF912" s="8"/>
      <c r="AG912" s="8"/>
      <c r="AH912" s="8"/>
      <c r="AI912" s="8"/>
      <c r="AJ912" s="8"/>
      <c r="AK912" s="8"/>
      <c r="AL912" s="8"/>
      <c r="AM912" s="8"/>
      <c r="AN912" s="8"/>
      <c r="AO912" s="8"/>
      <c r="AP912" s="8"/>
      <c r="AQ912" s="8"/>
      <c r="AR912" s="8"/>
      <c r="AS912" s="8"/>
      <c r="AT912" s="8"/>
      <c r="AU912" s="8"/>
      <c r="AV912" s="8"/>
      <c r="AW912" s="8"/>
      <c r="AX912" s="8"/>
      <c r="AY912" s="8"/>
      <c r="AZ912" s="8"/>
      <c r="BA912" s="8"/>
      <c r="BB912" s="8"/>
      <c r="BC912" s="8"/>
      <c r="BD912" s="8"/>
      <c r="BE912" s="8"/>
      <c r="BF912" s="8"/>
      <c r="BG912" s="8"/>
      <c r="BH912" s="8"/>
      <c r="BI912" s="8"/>
      <c r="BJ912" s="8"/>
      <c r="BK912" s="8"/>
      <c r="BL912" s="8"/>
      <c r="BM912" s="8"/>
      <c r="BN912" s="8"/>
      <c r="BO912" s="8"/>
      <c r="BP912" s="8"/>
      <c r="BQ912" s="8"/>
      <c r="BR912" s="8"/>
      <c r="BS912" s="8"/>
      <c r="BT912" s="8"/>
    </row>
    <row r="913" ht="15.75" customHeight="1">
      <c r="A913" s="8"/>
      <c r="B913" s="8"/>
      <c r="C913" s="8"/>
      <c r="D913" s="8"/>
      <c r="E913" s="8"/>
      <c r="F913" s="8"/>
      <c r="G913" s="595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595"/>
      <c r="AA913" s="8"/>
      <c r="AB913" s="8"/>
      <c r="AC913" s="8"/>
      <c r="AD913" s="595"/>
      <c r="AE913" s="8"/>
      <c r="AF913" s="8"/>
      <c r="AG913" s="8"/>
      <c r="AH913" s="8"/>
      <c r="AI913" s="8"/>
      <c r="AJ913" s="8"/>
      <c r="AK913" s="8"/>
      <c r="AL913" s="8"/>
      <c r="AM913" s="8"/>
      <c r="AN913" s="8"/>
      <c r="AO913" s="8"/>
      <c r="AP913" s="8"/>
      <c r="AQ913" s="8"/>
      <c r="AR913" s="8"/>
      <c r="AS913" s="8"/>
      <c r="AT913" s="8"/>
      <c r="AU913" s="8"/>
      <c r="AV913" s="8"/>
      <c r="AW913" s="8"/>
      <c r="AX913" s="8"/>
      <c r="AY913" s="8"/>
      <c r="AZ913" s="8"/>
      <c r="BA913" s="8"/>
      <c r="BB913" s="8"/>
      <c r="BC913" s="8"/>
      <c r="BD913" s="8"/>
      <c r="BE913" s="8"/>
      <c r="BF913" s="8"/>
      <c r="BG913" s="8"/>
      <c r="BH913" s="8"/>
      <c r="BI913" s="8"/>
      <c r="BJ913" s="8"/>
      <c r="BK913" s="8"/>
      <c r="BL913" s="8"/>
      <c r="BM913" s="8"/>
      <c r="BN913" s="8"/>
      <c r="BO913" s="8"/>
      <c r="BP913" s="8"/>
      <c r="BQ913" s="8"/>
      <c r="BR913" s="8"/>
      <c r="BS913" s="8"/>
      <c r="BT913" s="8"/>
    </row>
    <row r="914" ht="15.75" customHeight="1">
      <c r="A914" s="8"/>
      <c r="B914" s="8"/>
      <c r="C914" s="8"/>
      <c r="D914" s="8"/>
      <c r="E914" s="8"/>
      <c r="F914" s="8"/>
      <c r="G914" s="595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595"/>
      <c r="AA914" s="8"/>
      <c r="AB914" s="8"/>
      <c r="AC914" s="8"/>
      <c r="AD914" s="595"/>
      <c r="AE914" s="8"/>
      <c r="AF914" s="8"/>
      <c r="AG914" s="8"/>
      <c r="AH914" s="8"/>
      <c r="AI914" s="8"/>
      <c r="AJ914" s="8"/>
      <c r="AK914" s="8"/>
      <c r="AL914" s="8"/>
      <c r="AM914" s="8"/>
      <c r="AN914" s="8"/>
      <c r="AO914" s="8"/>
      <c r="AP914" s="8"/>
      <c r="AQ914" s="8"/>
      <c r="AR914" s="8"/>
      <c r="AS914" s="8"/>
      <c r="AT914" s="8"/>
      <c r="AU914" s="8"/>
      <c r="AV914" s="8"/>
      <c r="AW914" s="8"/>
      <c r="AX914" s="8"/>
      <c r="AY914" s="8"/>
      <c r="AZ914" s="8"/>
      <c r="BA914" s="8"/>
      <c r="BB914" s="8"/>
      <c r="BC914" s="8"/>
      <c r="BD914" s="8"/>
      <c r="BE914" s="8"/>
      <c r="BF914" s="8"/>
      <c r="BG914" s="8"/>
      <c r="BH914" s="8"/>
      <c r="BI914" s="8"/>
      <c r="BJ914" s="8"/>
      <c r="BK914" s="8"/>
      <c r="BL914" s="8"/>
      <c r="BM914" s="8"/>
      <c r="BN914" s="8"/>
      <c r="BO914" s="8"/>
      <c r="BP914" s="8"/>
      <c r="BQ914" s="8"/>
      <c r="BR914" s="8"/>
      <c r="BS914" s="8"/>
      <c r="BT914" s="8"/>
    </row>
    <row r="915" ht="15.75" customHeight="1">
      <c r="A915" s="8"/>
      <c r="B915" s="8"/>
      <c r="C915" s="8"/>
      <c r="D915" s="8"/>
      <c r="E915" s="8"/>
      <c r="F915" s="8"/>
      <c r="G915" s="595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595"/>
      <c r="AA915" s="8"/>
      <c r="AB915" s="8"/>
      <c r="AC915" s="8"/>
      <c r="AD915" s="595"/>
      <c r="AE915" s="8"/>
      <c r="AF915" s="8"/>
      <c r="AG915" s="8"/>
      <c r="AH915" s="8"/>
      <c r="AI915" s="8"/>
      <c r="AJ915" s="8"/>
      <c r="AK915" s="8"/>
      <c r="AL915" s="8"/>
      <c r="AM915" s="8"/>
      <c r="AN915" s="8"/>
      <c r="AO915" s="8"/>
      <c r="AP915" s="8"/>
      <c r="AQ915" s="8"/>
      <c r="AR915" s="8"/>
      <c r="AS915" s="8"/>
      <c r="AT915" s="8"/>
      <c r="AU915" s="8"/>
      <c r="AV915" s="8"/>
      <c r="AW915" s="8"/>
      <c r="AX915" s="8"/>
      <c r="AY915" s="8"/>
      <c r="AZ915" s="8"/>
      <c r="BA915" s="8"/>
      <c r="BB915" s="8"/>
      <c r="BC915" s="8"/>
      <c r="BD915" s="8"/>
      <c r="BE915" s="8"/>
      <c r="BF915" s="8"/>
      <c r="BG915" s="8"/>
      <c r="BH915" s="8"/>
      <c r="BI915" s="8"/>
      <c r="BJ915" s="8"/>
      <c r="BK915" s="8"/>
      <c r="BL915" s="8"/>
      <c r="BM915" s="8"/>
      <c r="BN915" s="8"/>
      <c r="BO915" s="8"/>
      <c r="BP915" s="8"/>
      <c r="BQ915" s="8"/>
      <c r="BR915" s="8"/>
      <c r="BS915" s="8"/>
      <c r="BT915" s="8"/>
    </row>
    <row r="916" ht="15.75" customHeight="1">
      <c r="A916" s="8"/>
      <c r="B916" s="8"/>
      <c r="C916" s="8"/>
      <c r="D916" s="8"/>
      <c r="E916" s="8"/>
      <c r="F916" s="8"/>
      <c r="G916" s="595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595"/>
      <c r="AA916" s="8"/>
      <c r="AB916" s="8"/>
      <c r="AC916" s="8"/>
      <c r="AD916" s="595"/>
      <c r="AE916" s="8"/>
      <c r="AF916" s="8"/>
      <c r="AG916" s="8"/>
      <c r="AH916" s="8"/>
      <c r="AI916" s="8"/>
      <c r="AJ916" s="8"/>
      <c r="AK916" s="8"/>
      <c r="AL916" s="8"/>
      <c r="AM916" s="8"/>
      <c r="AN916" s="8"/>
      <c r="AO916" s="8"/>
      <c r="AP916" s="8"/>
      <c r="AQ916" s="8"/>
      <c r="AR916" s="8"/>
      <c r="AS916" s="8"/>
      <c r="AT916" s="8"/>
      <c r="AU916" s="8"/>
      <c r="AV916" s="8"/>
      <c r="AW916" s="8"/>
      <c r="AX916" s="8"/>
      <c r="AY916" s="8"/>
      <c r="AZ916" s="8"/>
      <c r="BA916" s="8"/>
      <c r="BB916" s="8"/>
      <c r="BC916" s="8"/>
      <c r="BD916" s="8"/>
      <c r="BE916" s="8"/>
      <c r="BF916" s="8"/>
      <c r="BG916" s="8"/>
      <c r="BH916" s="8"/>
      <c r="BI916" s="8"/>
      <c r="BJ916" s="8"/>
      <c r="BK916" s="8"/>
      <c r="BL916" s="8"/>
      <c r="BM916" s="8"/>
      <c r="BN916" s="8"/>
      <c r="BO916" s="8"/>
      <c r="BP916" s="8"/>
      <c r="BQ916" s="8"/>
      <c r="BR916" s="8"/>
      <c r="BS916" s="8"/>
      <c r="BT916" s="8"/>
    </row>
    <row r="917" ht="15.75" customHeight="1">
      <c r="A917" s="8"/>
      <c r="B917" s="8"/>
      <c r="C917" s="8"/>
      <c r="D917" s="8"/>
      <c r="E917" s="8"/>
      <c r="F917" s="8"/>
      <c r="G917" s="595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595"/>
      <c r="AA917" s="8"/>
      <c r="AB917" s="8"/>
      <c r="AC917" s="8"/>
      <c r="AD917" s="595"/>
      <c r="AE917" s="8"/>
      <c r="AF917" s="8"/>
      <c r="AG917" s="8"/>
      <c r="AH917" s="8"/>
      <c r="AI917" s="8"/>
      <c r="AJ917" s="8"/>
      <c r="AK917" s="8"/>
      <c r="AL917" s="8"/>
      <c r="AM917" s="8"/>
      <c r="AN917" s="8"/>
      <c r="AO917" s="8"/>
      <c r="AP917" s="8"/>
      <c r="AQ917" s="8"/>
      <c r="AR917" s="8"/>
      <c r="AS917" s="8"/>
      <c r="AT917" s="8"/>
      <c r="AU917" s="8"/>
      <c r="AV917" s="8"/>
      <c r="AW917" s="8"/>
      <c r="AX917" s="8"/>
      <c r="AY917" s="8"/>
      <c r="AZ917" s="8"/>
      <c r="BA917" s="8"/>
      <c r="BB917" s="8"/>
      <c r="BC917" s="8"/>
      <c r="BD917" s="8"/>
      <c r="BE917" s="8"/>
      <c r="BF917" s="8"/>
      <c r="BG917" s="8"/>
      <c r="BH917" s="8"/>
      <c r="BI917" s="8"/>
      <c r="BJ917" s="8"/>
      <c r="BK917" s="8"/>
      <c r="BL917" s="8"/>
      <c r="BM917" s="8"/>
      <c r="BN917" s="8"/>
      <c r="BO917" s="8"/>
      <c r="BP917" s="8"/>
      <c r="BQ917" s="8"/>
      <c r="BR917" s="8"/>
      <c r="BS917" s="8"/>
      <c r="BT917" s="8"/>
    </row>
    <row r="918" ht="15.75" customHeight="1">
      <c r="A918" s="8"/>
      <c r="B918" s="8"/>
      <c r="C918" s="8"/>
      <c r="D918" s="8"/>
      <c r="E918" s="8"/>
      <c r="F918" s="8"/>
      <c r="G918" s="595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595"/>
      <c r="AA918" s="8"/>
      <c r="AB918" s="8"/>
      <c r="AC918" s="8"/>
      <c r="AD918" s="595"/>
      <c r="AE918" s="8"/>
      <c r="AF918" s="8"/>
      <c r="AG918" s="8"/>
      <c r="AH918" s="8"/>
      <c r="AI918" s="8"/>
      <c r="AJ918" s="8"/>
      <c r="AK918" s="8"/>
      <c r="AL918" s="8"/>
      <c r="AM918" s="8"/>
      <c r="AN918" s="8"/>
      <c r="AO918" s="8"/>
      <c r="AP918" s="8"/>
      <c r="AQ918" s="8"/>
      <c r="AR918" s="8"/>
      <c r="AS918" s="8"/>
      <c r="AT918" s="8"/>
      <c r="AU918" s="8"/>
      <c r="AV918" s="8"/>
      <c r="AW918" s="8"/>
      <c r="AX918" s="8"/>
      <c r="AY918" s="8"/>
      <c r="AZ918" s="8"/>
      <c r="BA918" s="8"/>
      <c r="BB918" s="8"/>
      <c r="BC918" s="8"/>
      <c r="BD918" s="8"/>
      <c r="BE918" s="8"/>
      <c r="BF918" s="8"/>
      <c r="BG918" s="8"/>
      <c r="BH918" s="8"/>
      <c r="BI918" s="8"/>
      <c r="BJ918" s="8"/>
      <c r="BK918" s="8"/>
      <c r="BL918" s="8"/>
      <c r="BM918" s="8"/>
      <c r="BN918" s="8"/>
      <c r="BO918" s="8"/>
      <c r="BP918" s="8"/>
      <c r="BQ918" s="8"/>
      <c r="BR918" s="8"/>
      <c r="BS918" s="8"/>
      <c r="BT918" s="8"/>
    </row>
    <row r="919" ht="15.75" customHeight="1">
      <c r="A919" s="8"/>
      <c r="B919" s="8"/>
      <c r="C919" s="8"/>
      <c r="D919" s="8"/>
      <c r="E919" s="8"/>
      <c r="F919" s="8"/>
      <c r="G919" s="595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595"/>
      <c r="AA919" s="8"/>
      <c r="AB919" s="8"/>
      <c r="AC919" s="8"/>
      <c r="AD919" s="595"/>
      <c r="AE919" s="8"/>
      <c r="AF919" s="8"/>
      <c r="AG919" s="8"/>
      <c r="AH919" s="8"/>
      <c r="AI919" s="8"/>
      <c r="AJ919" s="8"/>
      <c r="AK919" s="8"/>
      <c r="AL919" s="8"/>
      <c r="AM919" s="8"/>
      <c r="AN919" s="8"/>
      <c r="AO919" s="8"/>
      <c r="AP919" s="8"/>
      <c r="AQ919" s="8"/>
      <c r="AR919" s="8"/>
      <c r="AS919" s="8"/>
      <c r="AT919" s="8"/>
      <c r="AU919" s="8"/>
      <c r="AV919" s="8"/>
      <c r="AW919" s="8"/>
      <c r="AX919" s="8"/>
      <c r="AY919" s="8"/>
      <c r="AZ919" s="8"/>
      <c r="BA919" s="8"/>
      <c r="BB919" s="8"/>
      <c r="BC919" s="8"/>
      <c r="BD919" s="8"/>
      <c r="BE919" s="8"/>
      <c r="BF919" s="8"/>
      <c r="BG919" s="8"/>
      <c r="BH919" s="8"/>
      <c r="BI919" s="8"/>
      <c r="BJ919" s="8"/>
      <c r="BK919" s="8"/>
      <c r="BL919" s="8"/>
      <c r="BM919" s="8"/>
      <c r="BN919" s="8"/>
      <c r="BO919" s="8"/>
      <c r="BP919" s="8"/>
      <c r="BQ919" s="8"/>
      <c r="BR919" s="8"/>
      <c r="BS919" s="8"/>
      <c r="BT919" s="8"/>
    </row>
    <row r="920" ht="15.75" customHeight="1">
      <c r="A920" s="8"/>
      <c r="B920" s="8"/>
      <c r="C920" s="8"/>
      <c r="D920" s="8"/>
      <c r="E920" s="8"/>
      <c r="F920" s="8"/>
      <c r="G920" s="595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595"/>
      <c r="AA920" s="8"/>
      <c r="AB920" s="8"/>
      <c r="AC920" s="8"/>
      <c r="AD920" s="595"/>
      <c r="AE920" s="8"/>
      <c r="AF920" s="8"/>
      <c r="AG920" s="8"/>
      <c r="AH920" s="8"/>
      <c r="AI920" s="8"/>
      <c r="AJ920" s="8"/>
      <c r="AK920" s="8"/>
      <c r="AL920" s="8"/>
      <c r="AM920" s="8"/>
      <c r="AN920" s="8"/>
      <c r="AO920" s="8"/>
      <c r="AP920" s="8"/>
      <c r="AQ920" s="8"/>
      <c r="AR920" s="8"/>
      <c r="AS920" s="8"/>
      <c r="AT920" s="8"/>
      <c r="AU920" s="8"/>
      <c r="AV920" s="8"/>
      <c r="AW920" s="8"/>
      <c r="AX920" s="8"/>
      <c r="AY920" s="8"/>
      <c r="AZ920" s="8"/>
      <c r="BA920" s="8"/>
      <c r="BB920" s="8"/>
      <c r="BC920" s="8"/>
      <c r="BD920" s="8"/>
      <c r="BE920" s="8"/>
      <c r="BF920" s="8"/>
      <c r="BG920" s="8"/>
      <c r="BH920" s="8"/>
      <c r="BI920" s="8"/>
      <c r="BJ920" s="8"/>
      <c r="BK920" s="8"/>
      <c r="BL920" s="8"/>
      <c r="BM920" s="8"/>
      <c r="BN920" s="8"/>
      <c r="BO920" s="8"/>
      <c r="BP920" s="8"/>
      <c r="BQ920" s="8"/>
      <c r="BR920" s="8"/>
      <c r="BS920" s="8"/>
      <c r="BT920" s="8"/>
    </row>
    <row r="921" ht="15.75" customHeight="1">
      <c r="A921" s="8"/>
      <c r="B921" s="8"/>
      <c r="C921" s="8"/>
      <c r="D921" s="8"/>
      <c r="E921" s="8"/>
      <c r="F921" s="8"/>
      <c r="G921" s="595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595"/>
      <c r="AA921" s="8"/>
      <c r="AB921" s="8"/>
      <c r="AC921" s="8"/>
      <c r="AD921" s="595"/>
      <c r="AE921" s="8"/>
      <c r="AF921" s="8"/>
      <c r="AG921" s="8"/>
      <c r="AH921" s="8"/>
      <c r="AI921" s="8"/>
      <c r="AJ921" s="8"/>
      <c r="AK921" s="8"/>
      <c r="AL921" s="8"/>
      <c r="AM921" s="8"/>
      <c r="AN921" s="8"/>
      <c r="AO921" s="8"/>
      <c r="AP921" s="8"/>
      <c r="AQ921" s="8"/>
      <c r="AR921" s="8"/>
      <c r="AS921" s="8"/>
      <c r="AT921" s="8"/>
      <c r="AU921" s="8"/>
      <c r="AV921" s="8"/>
      <c r="AW921" s="8"/>
      <c r="AX921" s="8"/>
      <c r="AY921" s="8"/>
      <c r="AZ921" s="8"/>
      <c r="BA921" s="8"/>
      <c r="BB921" s="8"/>
      <c r="BC921" s="8"/>
      <c r="BD921" s="8"/>
      <c r="BE921" s="8"/>
      <c r="BF921" s="8"/>
      <c r="BG921" s="8"/>
      <c r="BH921" s="8"/>
      <c r="BI921" s="8"/>
      <c r="BJ921" s="8"/>
      <c r="BK921" s="8"/>
      <c r="BL921" s="8"/>
      <c r="BM921" s="8"/>
      <c r="BN921" s="8"/>
      <c r="BO921" s="8"/>
      <c r="BP921" s="8"/>
      <c r="BQ921" s="8"/>
      <c r="BR921" s="8"/>
      <c r="BS921" s="8"/>
      <c r="BT921" s="8"/>
    </row>
    <row r="922" ht="15.75" customHeight="1">
      <c r="A922" s="8"/>
      <c r="B922" s="8"/>
      <c r="C922" s="8"/>
      <c r="D922" s="8"/>
      <c r="E922" s="8"/>
      <c r="F922" s="8"/>
      <c r="G922" s="595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595"/>
      <c r="AA922" s="8"/>
      <c r="AB922" s="8"/>
      <c r="AC922" s="8"/>
      <c r="AD922" s="595"/>
      <c r="AE922" s="8"/>
      <c r="AF922" s="8"/>
      <c r="AG922" s="8"/>
      <c r="AH922" s="8"/>
      <c r="AI922" s="8"/>
      <c r="AJ922" s="8"/>
      <c r="AK922" s="8"/>
      <c r="AL922" s="8"/>
      <c r="AM922" s="8"/>
      <c r="AN922" s="8"/>
      <c r="AO922" s="8"/>
      <c r="AP922" s="8"/>
      <c r="AQ922" s="8"/>
      <c r="AR922" s="8"/>
      <c r="AS922" s="8"/>
      <c r="AT922" s="8"/>
      <c r="AU922" s="8"/>
      <c r="AV922" s="8"/>
      <c r="AW922" s="8"/>
      <c r="AX922" s="8"/>
      <c r="AY922" s="8"/>
      <c r="AZ922" s="8"/>
      <c r="BA922" s="8"/>
      <c r="BB922" s="8"/>
      <c r="BC922" s="8"/>
      <c r="BD922" s="8"/>
      <c r="BE922" s="8"/>
      <c r="BF922" s="8"/>
      <c r="BG922" s="8"/>
      <c r="BH922" s="8"/>
      <c r="BI922" s="8"/>
      <c r="BJ922" s="8"/>
      <c r="BK922" s="8"/>
      <c r="BL922" s="8"/>
      <c r="BM922" s="8"/>
      <c r="BN922" s="8"/>
      <c r="BO922" s="8"/>
      <c r="BP922" s="8"/>
      <c r="BQ922" s="8"/>
      <c r="BR922" s="8"/>
      <c r="BS922" s="8"/>
      <c r="BT922" s="8"/>
    </row>
    <row r="923" ht="15.75" customHeight="1">
      <c r="A923" s="8"/>
      <c r="B923" s="8"/>
      <c r="C923" s="8"/>
      <c r="D923" s="8"/>
      <c r="E923" s="8"/>
      <c r="F923" s="8"/>
      <c r="G923" s="595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595"/>
      <c r="AA923" s="8"/>
      <c r="AB923" s="8"/>
      <c r="AC923" s="8"/>
      <c r="AD923" s="595"/>
      <c r="AE923" s="8"/>
      <c r="AF923" s="8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8"/>
      <c r="AR923" s="8"/>
      <c r="AS923" s="8"/>
      <c r="AT923" s="8"/>
      <c r="AU923" s="8"/>
      <c r="AV923" s="8"/>
      <c r="AW923" s="8"/>
      <c r="AX923" s="8"/>
      <c r="AY923" s="8"/>
      <c r="AZ923" s="8"/>
      <c r="BA923" s="8"/>
      <c r="BB923" s="8"/>
      <c r="BC923" s="8"/>
      <c r="BD923" s="8"/>
      <c r="BE923" s="8"/>
      <c r="BF923" s="8"/>
      <c r="BG923" s="8"/>
      <c r="BH923" s="8"/>
      <c r="BI923" s="8"/>
      <c r="BJ923" s="8"/>
      <c r="BK923" s="8"/>
      <c r="BL923" s="8"/>
      <c r="BM923" s="8"/>
      <c r="BN923" s="8"/>
      <c r="BO923" s="8"/>
      <c r="BP923" s="8"/>
      <c r="BQ923" s="8"/>
      <c r="BR923" s="8"/>
      <c r="BS923" s="8"/>
      <c r="BT923" s="8"/>
    </row>
    <row r="924" ht="15.75" customHeight="1">
      <c r="A924" s="8"/>
      <c r="B924" s="8"/>
      <c r="C924" s="8"/>
      <c r="D924" s="8"/>
      <c r="E924" s="8"/>
      <c r="F924" s="8"/>
      <c r="G924" s="595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595"/>
      <c r="AA924" s="8"/>
      <c r="AB924" s="8"/>
      <c r="AC924" s="8"/>
      <c r="AD924" s="595"/>
      <c r="AE924" s="8"/>
      <c r="AF924" s="8"/>
      <c r="AG924" s="8"/>
      <c r="AH924" s="8"/>
      <c r="AI924" s="8"/>
      <c r="AJ924" s="8"/>
      <c r="AK924" s="8"/>
      <c r="AL924" s="8"/>
      <c r="AM924" s="8"/>
      <c r="AN924" s="8"/>
      <c r="AO924" s="8"/>
      <c r="AP924" s="8"/>
      <c r="AQ924" s="8"/>
      <c r="AR924" s="8"/>
      <c r="AS924" s="8"/>
      <c r="AT924" s="8"/>
      <c r="AU924" s="8"/>
      <c r="AV924" s="8"/>
      <c r="AW924" s="8"/>
      <c r="AX924" s="8"/>
      <c r="AY924" s="8"/>
      <c r="AZ924" s="8"/>
      <c r="BA924" s="8"/>
      <c r="BB924" s="8"/>
      <c r="BC924" s="8"/>
      <c r="BD924" s="8"/>
      <c r="BE924" s="8"/>
      <c r="BF924" s="8"/>
      <c r="BG924" s="8"/>
      <c r="BH924" s="8"/>
      <c r="BI924" s="8"/>
      <c r="BJ924" s="8"/>
      <c r="BK924" s="8"/>
      <c r="BL924" s="8"/>
      <c r="BM924" s="8"/>
      <c r="BN924" s="8"/>
      <c r="BO924" s="8"/>
      <c r="BP924" s="8"/>
      <c r="BQ924" s="8"/>
      <c r="BR924" s="8"/>
      <c r="BS924" s="8"/>
      <c r="BT924" s="8"/>
    </row>
    <row r="925" ht="15.75" customHeight="1">
      <c r="A925" s="8"/>
      <c r="B925" s="8"/>
      <c r="C925" s="8"/>
      <c r="D925" s="8"/>
      <c r="E925" s="8"/>
      <c r="F925" s="8"/>
      <c r="G925" s="595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595"/>
      <c r="AA925" s="8"/>
      <c r="AB925" s="8"/>
      <c r="AC925" s="8"/>
      <c r="AD925" s="595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  <c r="AQ925" s="8"/>
      <c r="AR925" s="8"/>
      <c r="AS925" s="8"/>
      <c r="AT925" s="8"/>
      <c r="AU925" s="8"/>
      <c r="AV925" s="8"/>
      <c r="AW925" s="8"/>
      <c r="AX925" s="8"/>
      <c r="AY925" s="8"/>
      <c r="AZ925" s="8"/>
      <c r="BA925" s="8"/>
      <c r="BB925" s="8"/>
      <c r="BC925" s="8"/>
      <c r="BD925" s="8"/>
      <c r="BE925" s="8"/>
      <c r="BF925" s="8"/>
      <c r="BG925" s="8"/>
      <c r="BH925" s="8"/>
      <c r="BI925" s="8"/>
      <c r="BJ925" s="8"/>
      <c r="BK925" s="8"/>
      <c r="BL925" s="8"/>
      <c r="BM925" s="8"/>
      <c r="BN925" s="8"/>
      <c r="BO925" s="8"/>
      <c r="BP925" s="8"/>
      <c r="BQ925" s="8"/>
      <c r="BR925" s="8"/>
      <c r="BS925" s="8"/>
      <c r="BT925" s="8"/>
    </row>
    <row r="926" ht="15.75" customHeight="1">
      <c r="A926" s="8"/>
      <c r="B926" s="8"/>
      <c r="C926" s="8"/>
      <c r="D926" s="8"/>
      <c r="E926" s="8"/>
      <c r="F926" s="8"/>
      <c r="G926" s="595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595"/>
      <c r="AA926" s="8"/>
      <c r="AB926" s="8"/>
      <c r="AC926" s="8"/>
      <c r="AD926" s="595"/>
      <c r="AE926" s="8"/>
      <c r="AF926" s="8"/>
      <c r="AG926" s="8"/>
      <c r="AH926" s="8"/>
      <c r="AI926" s="8"/>
      <c r="AJ926" s="8"/>
      <c r="AK926" s="8"/>
      <c r="AL926" s="8"/>
      <c r="AM926" s="8"/>
      <c r="AN926" s="8"/>
      <c r="AO926" s="8"/>
      <c r="AP926" s="8"/>
      <c r="AQ926" s="8"/>
      <c r="AR926" s="8"/>
      <c r="AS926" s="8"/>
      <c r="AT926" s="8"/>
      <c r="AU926" s="8"/>
      <c r="AV926" s="8"/>
      <c r="AW926" s="8"/>
      <c r="AX926" s="8"/>
      <c r="AY926" s="8"/>
      <c r="AZ926" s="8"/>
      <c r="BA926" s="8"/>
      <c r="BB926" s="8"/>
      <c r="BC926" s="8"/>
      <c r="BD926" s="8"/>
      <c r="BE926" s="8"/>
      <c r="BF926" s="8"/>
      <c r="BG926" s="8"/>
      <c r="BH926" s="8"/>
      <c r="BI926" s="8"/>
      <c r="BJ926" s="8"/>
      <c r="BK926" s="8"/>
      <c r="BL926" s="8"/>
      <c r="BM926" s="8"/>
      <c r="BN926" s="8"/>
      <c r="BO926" s="8"/>
      <c r="BP926" s="8"/>
      <c r="BQ926" s="8"/>
      <c r="BR926" s="8"/>
      <c r="BS926" s="8"/>
      <c r="BT926" s="8"/>
    </row>
    <row r="927" ht="15.75" customHeight="1">
      <c r="A927" s="8"/>
      <c r="B927" s="8"/>
      <c r="C927" s="8"/>
      <c r="D927" s="8"/>
      <c r="E927" s="8"/>
      <c r="F927" s="8"/>
      <c r="G927" s="595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595"/>
      <c r="AA927" s="8"/>
      <c r="AB927" s="8"/>
      <c r="AC927" s="8"/>
      <c r="AD927" s="595"/>
      <c r="AE927" s="8"/>
      <c r="AF927" s="8"/>
      <c r="AG927" s="8"/>
      <c r="AH927" s="8"/>
      <c r="AI927" s="8"/>
      <c r="AJ927" s="8"/>
      <c r="AK927" s="8"/>
      <c r="AL927" s="8"/>
      <c r="AM927" s="8"/>
      <c r="AN927" s="8"/>
      <c r="AO927" s="8"/>
      <c r="AP927" s="8"/>
      <c r="AQ927" s="8"/>
      <c r="AR927" s="8"/>
      <c r="AS927" s="8"/>
      <c r="AT927" s="8"/>
      <c r="AU927" s="8"/>
      <c r="AV927" s="8"/>
      <c r="AW927" s="8"/>
      <c r="AX927" s="8"/>
      <c r="AY927" s="8"/>
      <c r="AZ927" s="8"/>
      <c r="BA927" s="8"/>
      <c r="BB927" s="8"/>
      <c r="BC927" s="8"/>
      <c r="BD927" s="8"/>
      <c r="BE927" s="8"/>
      <c r="BF927" s="8"/>
      <c r="BG927" s="8"/>
      <c r="BH927" s="8"/>
      <c r="BI927" s="8"/>
      <c r="BJ927" s="8"/>
      <c r="BK927" s="8"/>
      <c r="BL927" s="8"/>
      <c r="BM927" s="8"/>
      <c r="BN927" s="8"/>
      <c r="BO927" s="8"/>
      <c r="BP927" s="8"/>
      <c r="BQ927" s="8"/>
      <c r="BR927" s="8"/>
      <c r="BS927" s="8"/>
      <c r="BT927" s="8"/>
    </row>
    <row r="928" ht="15.75" customHeight="1">
      <c r="A928" s="8"/>
      <c r="B928" s="8"/>
      <c r="C928" s="8"/>
      <c r="D928" s="8"/>
      <c r="E928" s="8"/>
      <c r="F928" s="8"/>
      <c r="G928" s="595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595"/>
      <c r="AA928" s="8"/>
      <c r="AB928" s="8"/>
      <c r="AC928" s="8"/>
      <c r="AD928" s="595"/>
      <c r="AE928" s="8"/>
      <c r="AF928" s="8"/>
      <c r="AG928" s="8"/>
      <c r="AH928" s="8"/>
      <c r="AI928" s="8"/>
      <c r="AJ928" s="8"/>
      <c r="AK928" s="8"/>
      <c r="AL928" s="8"/>
      <c r="AM928" s="8"/>
      <c r="AN928" s="8"/>
      <c r="AO928" s="8"/>
      <c r="AP928" s="8"/>
      <c r="AQ928" s="8"/>
      <c r="AR928" s="8"/>
      <c r="AS928" s="8"/>
      <c r="AT928" s="8"/>
      <c r="AU928" s="8"/>
      <c r="AV928" s="8"/>
      <c r="AW928" s="8"/>
      <c r="AX928" s="8"/>
      <c r="AY928" s="8"/>
      <c r="AZ928" s="8"/>
      <c r="BA928" s="8"/>
      <c r="BB928" s="8"/>
      <c r="BC928" s="8"/>
      <c r="BD928" s="8"/>
      <c r="BE928" s="8"/>
      <c r="BF928" s="8"/>
      <c r="BG928" s="8"/>
      <c r="BH928" s="8"/>
      <c r="BI928" s="8"/>
      <c r="BJ928" s="8"/>
      <c r="BK928" s="8"/>
      <c r="BL928" s="8"/>
      <c r="BM928" s="8"/>
      <c r="BN928" s="8"/>
      <c r="BO928" s="8"/>
      <c r="BP928" s="8"/>
      <c r="BQ928" s="8"/>
      <c r="BR928" s="8"/>
      <c r="BS928" s="8"/>
      <c r="BT928" s="8"/>
    </row>
    <row r="929" ht="15.75" customHeight="1">
      <c r="A929" s="8"/>
      <c r="B929" s="8"/>
      <c r="C929" s="8"/>
      <c r="D929" s="8"/>
      <c r="E929" s="8"/>
      <c r="F929" s="8"/>
      <c r="G929" s="595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595"/>
      <c r="AA929" s="8"/>
      <c r="AB929" s="8"/>
      <c r="AC929" s="8"/>
      <c r="AD929" s="595"/>
      <c r="AE929" s="8"/>
      <c r="AF929" s="8"/>
      <c r="AG929" s="8"/>
      <c r="AH929" s="8"/>
      <c r="AI929" s="8"/>
      <c r="AJ929" s="8"/>
      <c r="AK929" s="8"/>
      <c r="AL929" s="8"/>
      <c r="AM929" s="8"/>
      <c r="AN929" s="8"/>
      <c r="AO929" s="8"/>
      <c r="AP929" s="8"/>
      <c r="AQ929" s="8"/>
      <c r="AR929" s="8"/>
      <c r="AS929" s="8"/>
      <c r="AT929" s="8"/>
      <c r="AU929" s="8"/>
      <c r="AV929" s="8"/>
      <c r="AW929" s="8"/>
      <c r="AX929" s="8"/>
      <c r="AY929" s="8"/>
      <c r="AZ929" s="8"/>
      <c r="BA929" s="8"/>
      <c r="BB929" s="8"/>
      <c r="BC929" s="8"/>
      <c r="BD929" s="8"/>
      <c r="BE929" s="8"/>
      <c r="BF929" s="8"/>
      <c r="BG929" s="8"/>
      <c r="BH929" s="8"/>
      <c r="BI929" s="8"/>
      <c r="BJ929" s="8"/>
      <c r="BK929" s="8"/>
      <c r="BL929" s="8"/>
      <c r="BM929" s="8"/>
      <c r="BN929" s="8"/>
      <c r="BO929" s="8"/>
      <c r="BP929" s="8"/>
      <c r="BQ929" s="8"/>
      <c r="BR929" s="8"/>
      <c r="BS929" s="8"/>
      <c r="BT929" s="8"/>
    </row>
    <row r="930" ht="15.75" customHeight="1">
      <c r="A930" s="8"/>
      <c r="B930" s="8"/>
      <c r="C930" s="8"/>
      <c r="D930" s="8"/>
      <c r="E930" s="8"/>
      <c r="F930" s="8"/>
      <c r="G930" s="595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595"/>
      <c r="AA930" s="8"/>
      <c r="AB930" s="8"/>
      <c r="AC930" s="8"/>
      <c r="AD930" s="595"/>
      <c r="AE930" s="8"/>
      <c r="AF930" s="8"/>
      <c r="AG930" s="8"/>
      <c r="AH930" s="8"/>
      <c r="AI930" s="8"/>
      <c r="AJ930" s="8"/>
      <c r="AK930" s="8"/>
      <c r="AL930" s="8"/>
      <c r="AM930" s="8"/>
      <c r="AN930" s="8"/>
      <c r="AO930" s="8"/>
      <c r="AP930" s="8"/>
      <c r="AQ930" s="8"/>
      <c r="AR930" s="8"/>
      <c r="AS930" s="8"/>
      <c r="AT930" s="8"/>
      <c r="AU930" s="8"/>
      <c r="AV930" s="8"/>
      <c r="AW930" s="8"/>
      <c r="AX930" s="8"/>
      <c r="AY930" s="8"/>
      <c r="AZ930" s="8"/>
      <c r="BA930" s="8"/>
      <c r="BB930" s="8"/>
      <c r="BC930" s="8"/>
      <c r="BD930" s="8"/>
      <c r="BE930" s="8"/>
      <c r="BF930" s="8"/>
      <c r="BG930" s="8"/>
      <c r="BH930" s="8"/>
      <c r="BI930" s="8"/>
      <c r="BJ930" s="8"/>
      <c r="BK930" s="8"/>
      <c r="BL930" s="8"/>
      <c r="BM930" s="8"/>
      <c r="BN930" s="8"/>
      <c r="BO930" s="8"/>
      <c r="BP930" s="8"/>
      <c r="BQ930" s="8"/>
      <c r="BR930" s="8"/>
      <c r="BS930" s="8"/>
      <c r="BT930" s="8"/>
    </row>
    <row r="931" ht="15.75" customHeight="1">
      <c r="A931" s="8"/>
      <c r="B931" s="8"/>
      <c r="C931" s="8"/>
      <c r="D931" s="8"/>
      <c r="E931" s="8"/>
      <c r="F931" s="8"/>
      <c r="G931" s="595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595"/>
      <c r="AA931" s="8"/>
      <c r="AB931" s="8"/>
      <c r="AC931" s="8"/>
      <c r="AD931" s="595"/>
      <c r="AE931" s="8"/>
      <c r="AF931" s="8"/>
      <c r="AG931" s="8"/>
      <c r="AH931" s="8"/>
      <c r="AI931" s="8"/>
      <c r="AJ931" s="8"/>
      <c r="AK931" s="8"/>
      <c r="AL931" s="8"/>
      <c r="AM931" s="8"/>
      <c r="AN931" s="8"/>
      <c r="AO931" s="8"/>
      <c r="AP931" s="8"/>
      <c r="AQ931" s="8"/>
      <c r="AR931" s="8"/>
      <c r="AS931" s="8"/>
      <c r="AT931" s="8"/>
      <c r="AU931" s="8"/>
      <c r="AV931" s="8"/>
      <c r="AW931" s="8"/>
      <c r="AX931" s="8"/>
      <c r="AY931" s="8"/>
      <c r="AZ931" s="8"/>
      <c r="BA931" s="8"/>
      <c r="BB931" s="8"/>
      <c r="BC931" s="8"/>
      <c r="BD931" s="8"/>
      <c r="BE931" s="8"/>
      <c r="BF931" s="8"/>
      <c r="BG931" s="8"/>
      <c r="BH931" s="8"/>
      <c r="BI931" s="8"/>
      <c r="BJ931" s="8"/>
      <c r="BK931" s="8"/>
      <c r="BL931" s="8"/>
      <c r="BM931" s="8"/>
      <c r="BN931" s="8"/>
      <c r="BO931" s="8"/>
      <c r="BP931" s="8"/>
      <c r="BQ931" s="8"/>
      <c r="BR931" s="8"/>
      <c r="BS931" s="8"/>
      <c r="BT931" s="8"/>
    </row>
    <row r="932" ht="15.75" customHeight="1">
      <c r="A932" s="8"/>
      <c r="B932" s="8"/>
      <c r="C932" s="8"/>
      <c r="D932" s="8"/>
      <c r="E932" s="8"/>
      <c r="F932" s="8"/>
      <c r="G932" s="595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595"/>
      <c r="AA932" s="8"/>
      <c r="AB932" s="8"/>
      <c r="AC932" s="8"/>
      <c r="AD932" s="595"/>
      <c r="AE932" s="8"/>
      <c r="AF932" s="8"/>
      <c r="AG932" s="8"/>
      <c r="AH932" s="8"/>
      <c r="AI932" s="8"/>
      <c r="AJ932" s="8"/>
      <c r="AK932" s="8"/>
      <c r="AL932" s="8"/>
      <c r="AM932" s="8"/>
      <c r="AN932" s="8"/>
      <c r="AO932" s="8"/>
      <c r="AP932" s="8"/>
      <c r="AQ932" s="8"/>
      <c r="AR932" s="8"/>
      <c r="AS932" s="8"/>
      <c r="AT932" s="8"/>
      <c r="AU932" s="8"/>
      <c r="AV932" s="8"/>
      <c r="AW932" s="8"/>
      <c r="AX932" s="8"/>
      <c r="AY932" s="8"/>
      <c r="AZ932" s="8"/>
      <c r="BA932" s="8"/>
      <c r="BB932" s="8"/>
      <c r="BC932" s="8"/>
      <c r="BD932" s="8"/>
      <c r="BE932" s="8"/>
      <c r="BF932" s="8"/>
      <c r="BG932" s="8"/>
      <c r="BH932" s="8"/>
      <c r="BI932" s="8"/>
      <c r="BJ932" s="8"/>
      <c r="BK932" s="8"/>
      <c r="BL932" s="8"/>
      <c r="BM932" s="8"/>
      <c r="BN932" s="8"/>
      <c r="BO932" s="8"/>
      <c r="BP932" s="8"/>
      <c r="BQ932" s="8"/>
      <c r="BR932" s="8"/>
      <c r="BS932" s="8"/>
      <c r="BT932" s="8"/>
    </row>
    <row r="933" ht="15.75" customHeight="1">
      <c r="A933" s="8"/>
      <c r="B933" s="8"/>
      <c r="C933" s="8"/>
      <c r="D933" s="8"/>
      <c r="E933" s="8"/>
      <c r="F933" s="8"/>
      <c r="G933" s="595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595"/>
      <c r="AA933" s="8"/>
      <c r="AB933" s="8"/>
      <c r="AC933" s="8"/>
      <c r="AD933" s="595"/>
      <c r="AE933" s="8"/>
      <c r="AF933" s="8"/>
      <c r="AG933" s="8"/>
      <c r="AH933" s="8"/>
      <c r="AI933" s="8"/>
      <c r="AJ933" s="8"/>
      <c r="AK933" s="8"/>
      <c r="AL933" s="8"/>
      <c r="AM933" s="8"/>
      <c r="AN933" s="8"/>
      <c r="AO933" s="8"/>
      <c r="AP933" s="8"/>
      <c r="AQ933" s="8"/>
      <c r="AR933" s="8"/>
      <c r="AS933" s="8"/>
      <c r="AT933" s="8"/>
      <c r="AU933" s="8"/>
      <c r="AV933" s="8"/>
      <c r="AW933" s="8"/>
      <c r="AX933" s="8"/>
      <c r="AY933" s="8"/>
      <c r="AZ933" s="8"/>
      <c r="BA933" s="8"/>
      <c r="BB933" s="8"/>
      <c r="BC933" s="8"/>
      <c r="BD933" s="8"/>
      <c r="BE933" s="8"/>
      <c r="BF933" s="8"/>
      <c r="BG933" s="8"/>
      <c r="BH933" s="8"/>
      <c r="BI933" s="8"/>
      <c r="BJ933" s="8"/>
      <c r="BK933" s="8"/>
      <c r="BL933" s="8"/>
      <c r="BM933" s="8"/>
      <c r="BN933" s="8"/>
      <c r="BO933" s="8"/>
      <c r="BP933" s="8"/>
      <c r="BQ933" s="8"/>
      <c r="BR933" s="8"/>
      <c r="BS933" s="8"/>
      <c r="BT933" s="8"/>
    </row>
    <row r="934" ht="15.75" customHeight="1">
      <c r="A934" s="8"/>
      <c r="B934" s="8"/>
      <c r="C934" s="8"/>
      <c r="D934" s="8"/>
      <c r="E934" s="8"/>
      <c r="F934" s="8"/>
      <c r="G934" s="595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595"/>
      <c r="AA934" s="8"/>
      <c r="AB934" s="8"/>
      <c r="AC934" s="8"/>
      <c r="AD934" s="595"/>
      <c r="AE934" s="8"/>
      <c r="AF934" s="8"/>
      <c r="AG934" s="8"/>
      <c r="AH934" s="8"/>
      <c r="AI934" s="8"/>
      <c r="AJ934" s="8"/>
      <c r="AK934" s="8"/>
      <c r="AL934" s="8"/>
      <c r="AM934" s="8"/>
      <c r="AN934" s="8"/>
      <c r="AO934" s="8"/>
      <c r="AP934" s="8"/>
      <c r="AQ934" s="8"/>
      <c r="AR934" s="8"/>
      <c r="AS934" s="8"/>
      <c r="AT934" s="8"/>
      <c r="AU934" s="8"/>
      <c r="AV934" s="8"/>
      <c r="AW934" s="8"/>
      <c r="AX934" s="8"/>
      <c r="AY934" s="8"/>
      <c r="AZ934" s="8"/>
      <c r="BA934" s="8"/>
      <c r="BB934" s="8"/>
      <c r="BC934" s="8"/>
      <c r="BD934" s="8"/>
      <c r="BE934" s="8"/>
      <c r="BF934" s="8"/>
      <c r="BG934" s="8"/>
      <c r="BH934" s="8"/>
      <c r="BI934" s="8"/>
      <c r="BJ934" s="8"/>
      <c r="BK934" s="8"/>
      <c r="BL934" s="8"/>
      <c r="BM934" s="8"/>
      <c r="BN934" s="8"/>
      <c r="BO934" s="8"/>
      <c r="BP934" s="8"/>
      <c r="BQ934" s="8"/>
      <c r="BR934" s="8"/>
      <c r="BS934" s="8"/>
      <c r="BT934" s="8"/>
    </row>
    <row r="935" ht="15.75" customHeight="1">
      <c r="A935" s="8"/>
      <c r="B935" s="8"/>
      <c r="C935" s="8"/>
      <c r="D935" s="8"/>
      <c r="E935" s="8"/>
      <c r="F935" s="8"/>
      <c r="G935" s="595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595"/>
      <c r="AA935" s="8"/>
      <c r="AB935" s="8"/>
      <c r="AC935" s="8"/>
      <c r="AD935" s="595"/>
      <c r="AE935" s="8"/>
      <c r="AF935" s="8"/>
      <c r="AG935" s="8"/>
      <c r="AH935" s="8"/>
      <c r="AI935" s="8"/>
      <c r="AJ935" s="8"/>
      <c r="AK935" s="8"/>
      <c r="AL935" s="8"/>
      <c r="AM935" s="8"/>
      <c r="AN935" s="8"/>
      <c r="AO935" s="8"/>
      <c r="AP935" s="8"/>
      <c r="AQ935" s="8"/>
      <c r="AR935" s="8"/>
      <c r="AS935" s="8"/>
      <c r="AT935" s="8"/>
      <c r="AU935" s="8"/>
      <c r="AV935" s="8"/>
      <c r="AW935" s="8"/>
      <c r="AX935" s="8"/>
      <c r="AY935" s="8"/>
      <c r="AZ935" s="8"/>
      <c r="BA935" s="8"/>
      <c r="BB935" s="8"/>
      <c r="BC935" s="8"/>
      <c r="BD935" s="8"/>
      <c r="BE935" s="8"/>
      <c r="BF935" s="8"/>
      <c r="BG935" s="8"/>
      <c r="BH935" s="8"/>
      <c r="BI935" s="8"/>
      <c r="BJ935" s="8"/>
      <c r="BK935" s="8"/>
      <c r="BL935" s="8"/>
      <c r="BM935" s="8"/>
      <c r="BN935" s="8"/>
      <c r="BO935" s="8"/>
      <c r="BP935" s="8"/>
      <c r="BQ935" s="8"/>
      <c r="BR935" s="8"/>
      <c r="BS935" s="8"/>
      <c r="BT935" s="8"/>
    </row>
    <row r="936" ht="15.75" customHeight="1">
      <c r="A936" s="8"/>
      <c r="B936" s="8"/>
      <c r="C936" s="8"/>
      <c r="D936" s="8"/>
      <c r="E936" s="8"/>
      <c r="F936" s="8"/>
      <c r="G936" s="595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595"/>
      <c r="AA936" s="8"/>
      <c r="AB936" s="8"/>
      <c r="AC936" s="8"/>
      <c r="AD936" s="595"/>
      <c r="AE936" s="8"/>
      <c r="AF936" s="8"/>
      <c r="AG936" s="8"/>
      <c r="AH936" s="8"/>
      <c r="AI936" s="8"/>
      <c r="AJ936" s="8"/>
      <c r="AK936" s="8"/>
      <c r="AL936" s="8"/>
      <c r="AM936" s="8"/>
      <c r="AN936" s="8"/>
      <c r="AO936" s="8"/>
      <c r="AP936" s="8"/>
      <c r="AQ936" s="8"/>
      <c r="AR936" s="8"/>
      <c r="AS936" s="8"/>
      <c r="AT936" s="8"/>
      <c r="AU936" s="8"/>
      <c r="AV936" s="8"/>
      <c r="AW936" s="8"/>
      <c r="AX936" s="8"/>
      <c r="AY936" s="8"/>
      <c r="AZ936" s="8"/>
      <c r="BA936" s="8"/>
      <c r="BB936" s="8"/>
      <c r="BC936" s="8"/>
      <c r="BD936" s="8"/>
      <c r="BE936" s="8"/>
      <c r="BF936" s="8"/>
      <c r="BG936" s="8"/>
      <c r="BH936" s="8"/>
      <c r="BI936" s="8"/>
      <c r="BJ936" s="8"/>
      <c r="BK936" s="8"/>
      <c r="BL936" s="8"/>
      <c r="BM936" s="8"/>
      <c r="BN936" s="8"/>
      <c r="BO936" s="8"/>
      <c r="BP936" s="8"/>
      <c r="BQ936" s="8"/>
      <c r="BR936" s="8"/>
      <c r="BS936" s="8"/>
      <c r="BT936" s="8"/>
    </row>
    <row r="937" ht="15.75" customHeight="1">
      <c r="A937" s="8"/>
      <c r="B937" s="8"/>
      <c r="C937" s="8"/>
      <c r="D937" s="8"/>
      <c r="E937" s="8"/>
      <c r="F937" s="8"/>
      <c r="G937" s="595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595"/>
      <c r="AA937" s="8"/>
      <c r="AB937" s="8"/>
      <c r="AC937" s="8"/>
      <c r="AD937" s="595"/>
      <c r="AE937" s="8"/>
      <c r="AF937" s="8"/>
      <c r="AG937" s="8"/>
      <c r="AH937" s="8"/>
      <c r="AI937" s="8"/>
      <c r="AJ937" s="8"/>
      <c r="AK937" s="8"/>
      <c r="AL937" s="8"/>
      <c r="AM937" s="8"/>
      <c r="AN937" s="8"/>
      <c r="AO937" s="8"/>
      <c r="AP937" s="8"/>
      <c r="AQ937" s="8"/>
      <c r="AR937" s="8"/>
      <c r="AS937" s="8"/>
      <c r="AT937" s="8"/>
      <c r="AU937" s="8"/>
      <c r="AV937" s="8"/>
      <c r="AW937" s="8"/>
      <c r="AX937" s="8"/>
      <c r="AY937" s="8"/>
      <c r="AZ937" s="8"/>
      <c r="BA937" s="8"/>
      <c r="BB937" s="8"/>
      <c r="BC937" s="8"/>
      <c r="BD937" s="8"/>
      <c r="BE937" s="8"/>
      <c r="BF937" s="8"/>
      <c r="BG937" s="8"/>
      <c r="BH937" s="8"/>
      <c r="BI937" s="8"/>
      <c r="BJ937" s="8"/>
      <c r="BK937" s="8"/>
      <c r="BL937" s="8"/>
      <c r="BM937" s="8"/>
      <c r="BN937" s="8"/>
      <c r="BO937" s="8"/>
      <c r="BP937" s="8"/>
      <c r="BQ937" s="8"/>
      <c r="BR937" s="8"/>
      <c r="BS937" s="8"/>
      <c r="BT937" s="8"/>
    </row>
    <row r="938" ht="15.75" customHeight="1">
      <c r="A938" s="8"/>
      <c r="B938" s="8"/>
      <c r="C938" s="8"/>
      <c r="D938" s="8"/>
      <c r="E938" s="8"/>
      <c r="F938" s="8"/>
      <c r="G938" s="595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595"/>
      <c r="AA938" s="8"/>
      <c r="AB938" s="8"/>
      <c r="AC938" s="8"/>
      <c r="AD938" s="595"/>
      <c r="AE938" s="8"/>
      <c r="AF938" s="8"/>
      <c r="AG938" s="8"/>
      <c r="AH938" s="8"/>
      <c r="AI938" s="8"/>
      <c r="AJ938" s="8"/>
      <c r="AK938" s="8"/>
      <c r="AL938" s="8"/>
      <c r="AM938" s="8"/>
      <c r="AN938" s="8"/>
      <c r="AO938" s="8"/>
      <c r="AP938" s="8"/>
      <c r="AQ938" s="8"/>
      <c r="AR938" s="8"/>
      <c r="AS938" s="8"/>
      <c r="AT938" s="8"/>
      <c r="AU938" s="8"/>
      <c r="AV938" s="8"/>
      <c r="AW938" s="8"/>
      <c r="AX938" s="8"/>
      <c r="AY938" s="8"/>
      <c r="AZ938" s="8"/>
      <c r="BA938" s="8"/>
      <c r="BB938" s="8"/>
      <c r="BC938" s="8"/>
      <c r="BD938" s="8"/>
      <c r="BE938" s="8"/>
      <c r="BF938" s="8"/>
      <c r="BG938" s="8"/>
      <c r="BH938" s="8"/>
      <c r="BI938" s="8"/>
      <c r="BJ938" s="8"/>
      <c r="BK938" s="8"/>
      <c r="BL938" s="8"/>
      <c r="BM938" s="8"/>
      <c r="BN938" s="8"/>
      <c r="BO938" s="8"/>
      <c r="BP938" s="8"/>
      <c r="BQ938" s="8"/>
      <c r="BR938" s="8"/>
      <c r="BS938" s="8"/>
      <c r="BT938" s="8"/>
    </row>
    <row r="939" ht="15.75" customHeight="1">
      <c r="A939" s="8"/>
      <c r="B939" s="8"/>
      <c r="C939" s="8"/>
      <c r="D939" s="8"/>
      <c r="E939" s="8"/>
      <c r="F939" s="8"/>
      <c r="G939" s="595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595"/>
      <c r="AA939" s="8"/>
      <c r="AB939" s="8"/>
      <c r="AC939" s="8"/>
      <c r="AD939" s="595"/>
      <c r="AE939" s="8"/>
      <c r="AF939" s="8"/>
      <c r="AG939" s="8"/>
      <c r="AH939" s="8"/>
      <c r="AI939" s="8"/>
      <c r="AJ939" s="8"/>
      <c r="AK939" s="8"/>
      <c r="AL939" s="8"/>
      <c r="AM939" s="8"/>
      <c r="AN939" s="8"/>
      <c r="AO939" s="8"/>
      <c r="AP939" s="8"/>
      <c r="AQ939" s="8"/>
      <c r="AR939" s="8"/>
      <c r="AS939" s="8"/>
      <c r="AT939" s="8"/>
      <c r="AU939" s="8"/>
      <c r="AV939" s="8"/>
      <c r="AW939" s="8"/>
      <c r="AX939" s="8"/>
      <c r="AY939" s="8"/>
      <c r="AZ939" s="8"/>
      <c r="BA939" s="8"/>
      <c r="BB939" s="8"/>
      <c r="BC939" s="8"/>
      <c r="BD939" s="8"/>
      <c r="BE939" s="8"/>
      <c r="BF939" s="8"/>
      <c r="BG939" s="8"/>
      <c r="BH939" s="8"/>
      <c r="BI939" s="8"/>
      <c r="BJ939" s="8"/>
      <c r="BK939" s="8"/>
      <c r="BL939" s="8"/>
      <c r="BM939" s="8"/>
      <c r="BN939" s="8"/>
      <c r="BO939" s="8"/>
      <c r="BP939" s="8"/>
      <c r="BQ939" s="8"/>
      <c r="BR939" s="8"/>
      <c r="BS939" s="8"/>
      <c r="BT939" s="8"/>
    </row>
    <row r="940" ht="15.75" customHeight="1">
      <c r="A940" s="8"/>
      <c r="B940" s="8"/>
      <c r="C940" s="8"/>
      <c r="D940" s="8"/>
      <c r="E940" s="8"/>
      <c r="F940" s="8"/>
      <c r="G940" s="595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595"/>
      <c r="AA940" s="8"/>
      <c r="AB940" s="8"/>
      <c r="AC940" s="8"/>
      <c r="AD940" s="595"/>
      <c r="AE940" s="8"/>
      <c r="AF940" s="8"/>
      <c r="AG940" s="8"/>
      <c r="AH940" s="8"/>
      <c r="AI940" s="8"/>
      <c r="AJ940" s="8"/>
      <c r="AK940" s="8"/>
      <c r="AL940" s="8"/>
      <c r="AM940" s="8"/>
      <c r="AN940" s="8"/>
      <c r="AO940" s="8"/>
      <c r="AP940" s="8"/>
      <c r="AQ940" s="8"/>
      <c r="AR940" s="8"/>
      <c r="AS940" s="8"/>
      <c r="AT940" s="8"/>
      <c r="AU940" s="8"/>
      <c r="AV940" s="8"/>
      <c r="AW940" s="8"/>
      <c r="AX940" s="8"/>
      <c r="AY940" s="8"/>
      <c r="AZ940" s="8"/>
      <c r="BA940" s="8"/>
      <c r="BB940" s="8"/>
      <c r="BC940" s="8"/>
      <c r="BD940" s="8"/>
      <c r="BE940" s="8"/>
      <c r="BF940" s="8"/>
      <c r="BG940" s="8"/>
      <c r="BH940" s="8"/>
      <c r="BI940" s="8"/>
      <c r="BJ940" s="8"/>
      <c r="BK940" s="8"/>
      <c r="BL940" s="8"/>
      <c r="BM940" s="8"/>
      <c r="BN940" s="8"/>
      <c r="BO940" s="8"/>
      <c r="BP940" s="8"/>
      <c r="BQ940" s="8"/>
      <c r="BR940" s="8"/>
      <c r="BS940" s="8"/>
      <c r="BT940" s="8"/>
    </row>
    <row r="941" ht="15.75" customHeight="1">
      <c r="A941" s="8"/>
      <c r="B941" s="8"/>
      <c r="C941" s="8"/>
      <c r="D941" s="8"/>
      <c r="E941" s="8"/>
      <c r="F941" s="8"/>
      <c r="G941" s="595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595"/>
      <c r="AA941" s="8"/>
      <c r="AB941" s="8"/>
      <c r="AC941" s="8"/>
      <c r="AD941" s="595"/>
      <c r="AE941" s="8"/>
      <c r="AF941" s="8"/>
      <c r="AG941" s="8"/>
      <c r="AH941" s="8"/>
      <c r="AI941" s="8"/>
      <c r="AJ941" s="8"/>
      <c r="AK941" s="8"/>
      <c r="AL941" s="8"/>
      <c r="AM941" s="8"/>
      <c r="AN941" s="8"/>
      <c r="AO941" s="8"/>
      <c r="AP941" s="8"/>
      <c r="AQ941" s="8"/>
      <c r="AR941" s="8"/>
      <c r="AS941" s="8"/>
      <c r="AT941" s="8"/>
      <c r="AU941" s="8"/>
      <c r="AV941" s="8"/>
      <c r="AW941" s="8"/>
      <c r="AX941" s="8"/>
      <c r="AY941" s="8"/>
      <c r="AZ941" s="8"/>
      <c r="BA941" s="8"/>
      <c r="BB941" s="8"/>
      <c r="BC941" s="8"/>
      <c r="BD941" s="8"/>
      <c r="BE941" s="8"/>
      <c r="BF941" s="8"/>
      <c r="BG941" s="8"/>
      <c r="BH941" s="8"/>
      <c r="BI941" s="8"/>
      <c r="BJ941" s="8"/>
      <c r="BK941" s="8"/>
      <c r="BL941" s="8"/>
      <c r="BM941" s="8"/>
      <c r="BN941" s="8"/>
      <c r="BO941" s="8"/>
      <c r="BP941" s="8"/>
      <c r="BQ941" s="8"/>
      <c r="BR941" s="8"/>
      <c r="BS941" s="8"/>
      <c r="BT941" s="8"/>
    </row>
    <row r="942" ht="15.75" customHeight="1">
      <c r="A942" s="8"/>
      <c r="B942" s="8"/>
      <c r="C942" s="8"/>
      <c r="D942" s="8"/>
      <c r="E942" s="8"/>
      <c r="F942" s="8"/>
      <c r="G942" s="595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595"/>
      <c r="AA942" s="8"/>
      <c r="AB942" s="8"/>
      <c r="AC942" s="8"/>
      <c r="AD942" s="595"/>
      <c r="AE942" s="8"/>
      <c r="AF942" s="8"/>
      <c r="AG942" s="8"/>
      <c r="AH942" s="8"/>
      <c r="AI942" s="8"/>
      <c r="AJ942" s="8"/>
      <c r="AK942" s="8"/>
      <c r="AL942" s="8"/>
      <c r="AM942" s="8"/>
      <c r="AN942" s="8"/>
      <c r="AO942" s="8"/>
      <c r="AP942" s="8"/>
      <c r="AQ942" s="8"/>
      <c r="AR942" s="8"/>
      <c r="AS942" s="8"/>
      <c r="AT942" s="8"/>
      <c r="AU942" s="8"/>
      <c r="AV942" s="8"/>
      <c r="AW942" s="8"/>
      <c r="AX942" s="8"/>
      <c r="AY942" s="8"/>
      <c r="AZ942" s="8"/>
      <c r="BA942" s="8"/>
      <c r="BB942" s="8"/>
      <c r="BC942" s="8"/>
      <c r="BD942" s="8"/>
      <c r="BE942" s="8"/>
      <c r="BF942" s="8"/>
      <c r="BG942" s="8"/>
      <c r="BH942" s="8"/>
      <c r="BI942" s="8"/>
      <c r="BJ942" s="8"/>
      <c r="BK942" s="8"/>
      <c r="BL942" s="8"/>
      <c r="BM942" s="8"/>
      <c r="BN942" s="8"/>
      <c r="BO942" s="8"/>
      <c r="BP942" s="8"/>
      <c r="BQ942" s="8"/>
      <c r="BR942" s="8"/>
      <c r="BS942" s="8"/>
      <c r="BT942" s="8"/>
    </row>
    <row r="943" ht="15.75" customHeight="1">
      <c r="A943" s="8"/>
      <c r="B943" s="8"/>
      <c r="C943" s="8"/>
      <c r="D943" s="8"/>
      <c r="E943" s="8"/>
      <c r="F943" s="8"/>
      <c r="G943" s="595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595"/>
      <c r="AA943" s="8"/>
      <c r="AB943" s="8"/>
      <c r="AC943" s="8"/>
      <c r="AD943" s="595"/>
      <c r="AE943" s="8"/>
      <c r="AF943" s="8"/>
      <c r="AG943" s="8"/>
      <c r="AH943" s="8"/>
      <c r="AI943" s="8"/>
      <c r="AJ943" s="8"/>
      <c r="AK943" s="8"/>
      <c r="AL943" s="8"/>
      <c r="AM943" s="8"/>
      <c r="AN943" s="8"/>
      <c r="AO943" s="8"/>
      <c r="AP943" s="8"/>
      <c r="AQ943" s="8"/>
      <c r="AR943" s="8"/>
      <c r="AS943" s="8"/>
      <c r="AT943" s="8"/>
      <c r="AU943" s="8"/>
      <c r="AV943" s="8"/>
      <c r="AW943" s="8"/>
      <c r="AX943" s="8"/>
      <c r="AY943" s="8"/>
      <c r="AZ943" s="8"/>
      <c r="BA943" s="8"/>
      <c r="BB943" s="8"/>
      <c r="BC943" s="8"/>
      <c r="BD943" s="8"/>
      <c r="BE943" s="8"/>
      <c r="BF943" s="8"/>
      <c r="BG943" s="8"/>
      <c r="BH943" s="8"/>
      <c r="BI943" s="8"/>
      <c r="BJ943" s="8"/>
      <c r="BK943" s="8"/>
      <c r="BL943" s="8"/>
      <c r="BM943" s="8"/>
      <c r="BN943" s="8"/>
      <c r="BO943" s="8"/>
      <c r="BP943" s="8"/>
      <c r="BQ943" s="8"/>
      <c r="BR943" s="8"/>
      <c r="BS943" s="8"/>
      <c r="BT943" s="8"/>
    </row>
    <row r="944" ht="15.75" customHeight="1">
      <c r="A944" s="8"/>
      <c r="B944" s="8"/>
      <c r="C944" s="8"/>
      <c r="D944" s="8"/>
      <c r="E944" s="8"/>
      <c r="F944" s="8"/>
      <c r="G944" s="595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595"/>
      <c r="AA944" s="8"/>
      <c r="AB944" s="8"/>
      <c r="AC944" s="8"/>
      <c r="AD944" s="595"/>
      <c r="AE944" s="8"/>
      <c r="AF944" s="8"/>
      <c r="AG944" s="8"/>
      <c r="AH944" s="8"/>
      <c r="AI944" s="8"/>
      <c r="AJ944" s="8"/>
      <c r="AK944" s="8"/>
      <c r="AL944" s="8"/>
      <c r="AM944" s="8"/>
      <c r="AN944" s="8"/>
      <c r="AO944" s="8"/>
      <c r="AP944" s="8"/>
      <c r="AQ944" s="8"/>
      <c r="AR944" s="8"/>
      <c r="AS944" s="8"/>
      <c r="AT944" s="8"/>
      <c r="AU944" s="8"/>
      <c r="AV944" s="8"/>
      <c r="AW944" s="8"/>
      <c r="AX944" s="8"/>
      <c r="AY944" s="8"/>
      <c r="AZ944" s="8"/>
      <c r="BA944" s="8"/>
      <c r="BB944" s="8"/>
      <c r="BC944" s="8"/>
      <c r="BD944" s="8"/>
      <c r="BE944" s="8"/>
      <c r="BF944" s="8"/>
      <c r="BG944" s="8"/>
      <c r="BH944" s="8"/>
      <c r="BI944" s="8"/>
      <c r="BJ944" s="8"/>
      <c r="BK944" s="8"/>
      <c r="BL944" s="8"/>
      <c r="BM944" s="8"/>
      <c r="BN944" s="8"/>
      <c r="BO944" s="8"/>
      <c r="BP944" s="8"/>
      <c r="BQ944" s="8"/>
      <c r="BR944" s="8"/>
      <c r="BS944" s="8"/>
      <c r="BT944" s="8"/>
    </row>
    <row r="945" ht="15.75" customHeight="1">
      <c r="A945" s="8"/>
      <c r="B945" s="8"/>
      <c r="C945" s="8"/>
      <c r="D945" s="8"/>
      <c r="E945" s="8"/>
      <c r="F945" s="8"/>
      <c r="G945" s="595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595"/>
      <c r="AA945" s="8"/>
      <c r="AB945" s="8"/>
      <c r="AC945" s="8"/>
      <c r="AD945" s="595"/>
      <c r="AE945" s="8"/>
      <c r="AF945" s="8"/>
      <c r="AG945" s="8"/>
      <c r="AH945" s="8"/>
      <c r="AI945" s="8"/>
      <c r="AJ945" s="8"/>
      <c r="AK945" s="8"/>
      <c r="AL945" s="8"/>
      <c r="AM945" s="8"/>
      <c r="AN945" s="8"/>
      <c r="AO945" s="8"/>
      <c r="AP945" s="8"/>
      <c r="AQ945" s="8"/>
      <c r="AR945" s="8"/>
      <c r="AS945" s="8"/>
      <c r="AT945" s="8"/>
      <c r="AU945" s="8"/>
      <c r="AV945" s="8"/>
      <c r="AW945" s="8"/>
      <c r="AX945" s="8"/>
      <c r="AY945" s="8"/>
      <c r="AZ945" s="8"/>
      <c r="BA945" s="8"/>
      <c r="BB945" s="8"/>
      <c r="BC945" s="8"/>
      <c r="BD945" s="8"/>
      <c r="BE945" s="8"/>
      <c r="BF945" s="8"/>
      <c r="BG945" s="8"/>
      <c r="BH945" s="8"/>
      <c r="BI945" s="8"/>
      <c r="BJ945" s="8"/>
      <c r="BK945" s="8"/>
      <c r="BL945" s="8"/>
      <c r="BM945" s="8"/>
      <c r="BN945" s="8"/>
      <c r="BO945" s="8"/>
      <c r="BP945" s="8"/>
      <c r="BQ945" s="8"/>
      <c r="BR945" s="8"/>
      <c r="BS945" s="8"/>
      <c r="BT945" s="8"/>
    </row>
    <row r="946" ht="15.75" customHeight="1">
      <c r="A946" s="8"/>
      <c r="B946" s="8"/>
      <c r="C946" s="8"/>
      <c r="D946" s="8"/>
      <c r="E946" s="8"/>
      <c r="F946" s="8"/>
      <c r="G946" s="595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595"/>
      <c r="AA946" s="8"/>
      <c r="AB946" s="8"/>
      <c r="AC946" s="8"/>
      <c r="AD946" s="595"/>
      <c r="AE946" s="8"/>
      <c r="AF946" s="8"/>
      <c r="AG946" s="8"/>
      <c r="AH946" s="8"/>
      <c r="AI946" s="8"/>
      <c r="AJ946" s="8"/>
      <c r="AK946" s="8"/>
      <c r="AL946" s="8"/>
      <c r="AM946" s="8"/>
      <c r="AN946" s="8"/>
      <c r="AO946" s="8"/>
      <c r="AP946" s="8"/>
      <c r="AQ946" s="8"/>
      <c r="AR946" s="8"/>
      <c r="AS946" s="8"/>
      <c r="AT946" s="8"/>
      <c r="AU946" s="8"/>
      <c r="AV946" s="8"/>
      <c r="AW946" s="8"/>
      <c r="AX946" s="8"/>
      <c r="AY946" s="8"/>
      <c r="AZ946" s="8"/>
      <c r="BA946" s="8"/>
      <c r="BB946" s="8"/>
      <c r="BC946" s="8"/>
      <c r="BD946" s="8"/>
      <c r="BE946" s="8"/>
      <c r="BF946" s="8"/>
      <c r="BG946" s="8"/>
      <c r="BH946" s="8"/>
      <c r="BI946" s="8"/>
      <c r="BJ946" s="8"/>
      <c r="BK946" s="8"/>
      <c r="BL946" s="8"/>
      <c r="BM946" s="8"/>
      <c r="BN946" s="8"/>
      <c r="BO946" s="8"/>
      <c r="BP946" s="8"/>
      <c r="BQ946" s="8"/>
      <c r="BR946" s="8"/>
      <c r="BS946" s="8"/>
      <c r="BT946" s="8"/>
    </row>
    <row r="947" ht="15.75" customHeight="1">
      <c r="A947" s="8"/>
      <c r="B947" s="8"/>
      <c r="C947" s="8"/>
      <c r="D947" s="8"/>
      <c r="E947" s="8"/>
      <c r="F947" s="8"/>
      <c r="G947" s="595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595"/>
      <c r="AA947" s="8"/>
      <c r="AB947" s="8"/>
      <c r="AC947" s="8"/>
      <c r="AD947" s="595"/>
      <c r="AE947" s="8"/>
      <c r="AF947" s="8"/>
      <c r="AG947" s="8"/>
      <c r="AH947" s="8"/>
      <c r="AI947" s="8"/>
      <c r="AJ947" s="8"/>
      <c r="AK947" s="8"/>
      <c r="AL947" s="8"/>
      <c r="AM947" s="8"/>
      <c r="AN947" s="8"/>
      <c r="AO947" s="8"/>
      <c r="AP947" s="8"/>
      <c r="AQ947" s="8"/>
      <c r="AR947" s="8"/>
      <c r="AS947" s="8"/>
      <c r="AT947" s="8"/>
      <c r="AU947" s="8"/>
      <c r="AV947" s="8"/>
      <c r="AW947" s="8"/>
      <c r="AX947" s="8"/>
      <c r="AY947" s="8"/>
      <c r="AZ947" s="8"/>
      <c r="BA947" s="8"/>
      <c r="BB947" s="8"/>
      <c r="BC947" s="8"/>
      <c r="BD947" s="8"/>
      <c r="BE947" s="8"/>
      <c r="BF947" s="8"/>
      <c r="BG947" s="8"/>
      <c r="BH947" s="8"/>
      <c r="BI947" s="8"/>
      <c r="BJ947" s="8"/>
      <c r="BK947" s="8"/>
      <c r="BL947" s="8"/>
      <c r="BM947" s="8"/>
      <c r="BN947" s="8"/>
      <c r="BO947" s="8"/>
      <c r="BP947" s="8"/>
      <c r="BQ947" s="8"/>
      <c r="BR947" s="8"/>
      <c r="BS947" s="8"/>
      <c r="BT947" s="8"/>
    </row>
    <row r="948" ht="15.75" customHeight="1">
      <c r="A948" s="8"/>
      <c r="B948" s="8"/>
      <c r="C948" s="8"/>
      <c r="D948" s="8"/>
      <c r="E948" s="8"/>
      <c r="F948" s="8"/>
      <c r="G948" s="595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595"/>
      <c r="AA948" s="8"/>
      <c r="AB948" s="8"/>
      <c r="AC948" s="8"/>
      <c r="AD948" s="595"/>
      <c r="AE948" s="8"/>
      <c r="AF948" s="8"/>
      <c r="AG948" s="8"/>
      <c r="AH948" s="8"/>
      <c r="AI948" s="8"/>
      <c r="AJ948" s="8"/>
      <c r="AK948" s="8"/>
      <c r="AL948" s="8"/>
      <c r="AM948" s="8"/>
      <c r="AN948" s="8"/>
      <c r="AO948" s="8"/>
      <c r="AP948" s="8"/>
      <c r="AQ948" s="8"/>
      <c r="AR948" s="8"/>
      <c r="AS948" s="8"/>
      <c r="AT948" s="8"/>
      <c r="AU948" s="8"/>
      <c r="AV948" s="8"/>
      <c r="AW948" s="8"/>
      <c r="AX948" s="8"/>
      <c r="AY948" s="8"/>
      <c r="AZ948" s="8"/>
      <c r="BA948" s="8"/>
      <c r="BB948" s="8"/>
      <c r="BC948" s="8"/>
      <c r="BD948" s="8"/>
      <c r="BE948" s="8"/>
      <c r="BF948" s="8"/>
      <c r="BG948" s="8"/>
      <c r="BH948" s="8"/>
      <c r="BI948" s="8"/>
      <c r="BJ948" s="8"/>
      <c r="BK948" s="8"/>
      <c r="BL948" s="8"/>
      <c r="BM948" s="8"/>
      <c r="BN948" s="8"/>
      <c r="BO948" s="8"/>
      <c r="BP948" s="8"/>
      <c r="BQ948" s="8"/>
      <c r="BR948" s="8"/>
      <c r="BS948" s="8"/>
      <c r="BT948" s="8"/>
    </row>
    <row r="949" ht="15.75" customHeight="1">
      <c r="A949" s="8"/>
      <c r="B949" s="8"/>
      <c r="C949" s="8"/>
      <c r="D949" s="8"/>
      <c r="E949" s="8"/>
      <c r="F949" s="8"/>
      <c r="G949" s="595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595"/>
      <c r="AA949" s="8"/>
      <c r="AB949" s="8"/>
      <c r="AC949" s="8"/>
      <c r="AD949" s="595"/>
      <c r="AE949" s="8"/>
      <c r="AF949" s="8"/>
      <c r="AG949" s="8"/>
      <c r="AH949" s="8"/>
      <c r="AI949" s="8"/>
      <c r="AJ949" s="8"/>
      <c r="AK949" s="8"/>
      <c r="AL949" s="8"/>
      <c r="AM949" s="8"/>
      <c r="AN949" s="8"/>
      <c r="AO949" s="8"/>
      <c r="AP949" s="8"/>
      <c r="AQ949" s="8"/>
      <c r="AR949" s="8"/>
      <c r="AS949" s="8"/>
      <c r="AT949" s="8"/>
      <c r="AU949" s="8"/>
      <c r="AV949" s="8"/>
      <c r="AW949" s="8"/>
      <c r="AX949" s="8"/>
      <c r="AY949" s="8"/>
      <c r="AZ949" s="8"/>
      <c r="BA949" s="8"/>
      <c r="BB949" s="8"/>
      <c r="BC949" s="8"/>
      <c r="BD949" s="8"/>
      <c r="BE949" s="8"/>
      <c r="BF949" s="8"/>
      <c r="BG949" s="8"/>
      <c r="BH949" s="8"/>
      <c r="BI949" s="8"/>
      <c r="BJ949" s="8"/>
      <c r="BK949" s="8"/>
      <c r="BL949" s="8"/>
      <c r="BM949" s="8"/>
      <c r="BN949" s="8"/>
      <c r="BO949" s="8"/>
      <c r="BP949" s="8"/>
      <c r="BQ949" s="8"/>
      <c r="BR949" s="8"/>
      <c r="BS949" s="8"/>
      <c r="BT949" s="8"/>
    </row>
    <row r="950" ht="15.75" customHeight="1">
      <c r="A950" s="8"/>
      <c r="B950" s="8"/>
      <c r="C950" s="8"/>
      <c r="D950" s="8"/>
      <c r="E950" s="8"/>
      <c r="F950" s="8"/>
      <c r="G950" s="595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595"/>
      <c r="AA950" s="8"/>
      <c r="AB950" s="8"/>
      <c r="AC950" s="8"/>
      <c r="AD950" s="595"/>
      <c r="AE950" s="8"/>
      <c r="AF950" s="8"/>
      <c r="AG950" s="8"/>
      <c r="AH950" s="8"/>
      <c r="AI950" s="8"/>
      <c r="AJ950" s="8"/>
      <c r="AK950" s="8"/>
      <c r="AL950" s="8"/>
      <c r="AM950" s="8"/>
      <c r="AN950" s="8"/>
      <c r="AO950" s="8"/>
      <c r="AP950" s="8"/>
      <c r="AQ950" s="8"/>
      <c r="AR950" s="8"/>
      <c r="AS950" s="8"/>
      <c r="AT950" s="8"/>
      <c r="AU950" s="8"/>
      <c r="AV950" s="8"/>
      <c r="AW950" s="8"/>
      <c r="AX950" s="8"/>
      <c r="AY950" s="8"/>
      <c r="AZ950" s="8"/>
      <c r="BA950" s="8"/>
      <c r="BB950" s="8"/>
      <c r="BC950" s="8"/>
      <c r="BD950" s="8"/>
      <c r="BE950" s="8"/>
      <c r="BF950" s="8"/>
      <c r="BG950" s="8"/>
      <c r="BH950" s="8"/>
      <c r="BI950" s="8"/>
      <c r="BJ950" s="8"/>
      <c r="BK950" s="8"/>
      <c r="BL950" s="8"/>
      <c r="BM950" s="8"/>
      <c r="BN950" s="8"/>
      <c r="BO950" s="8"/>
      <c r="BP950" s="8"/>
      <c r="BQ950" s="8"/>
      <c r="BR950" s="8"/>
      <c r="BS950" s="8"/>
      <c r="BT950" s="8"/>
    </row>
    <row r="951" ht="15.75" customHeight="1">
      <c r="A951" s="8"/>
      <c r="B951" s="8"/>
      <c r="C951" s="8"/>
      <c r="D951" s="8"/>
      <c r="E951" s="8"/>
      <c r="F951" s="8"/>
      <c r="G951" s="595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595"/>
      <c r="AA951" s="8"/>
      <c r="AB951" s="8"/>
      <c r="AC951" s="8"/>
      <c r="AD951" s="595"/>
      <c r="AE951" s="8"/>
      <c r="AF951" s="8"/>
      <c r="AG951" s="8"/>
      <c r="AH951" s="8"/>
      <c r="AI951" s="8"/>
      <c r="AJ951" s="8"/>
      <c r="AK951" s="8"/>
      <c r="AL951" s="8"/>
      <c r="AM951" s="8"/>
      <c r="AN951" s="8"/>
      <c r="AO951" s="8"/>
      <c r="AP951" s="8"/>
      <c r="AQ951" s="8"/>
      <c r="AR951" s="8"/>
      <c r="AS951" s="8"/>
      <c r="AT951" s="8"/>
      <c r="AU951" s="8"/>
      <c r="AV951" s="8"/>
      <c r="AW951" s="8"/>
      <c r="AX951" s="8"/>
      <c r="AY951" s="8"/>
      <c r="AZ951" s="8"/>
      <c r="BA951" s="8"/>
      <c r="BB951" s="8"/>
      <c r="BC951" s="8"/>
      <c r="BD951" s="8"/>
      <c r="BE951" s="8"/>
      <c r="BF951" s="8"/>
      <c r="BG951" s="8"/>
      <c r="BH951" s="8"/>
      <c r="BI951" s="8"/>
      <c r="BJ951" s="8"/>
      <c r="BK951" s="8"/>
      <c r="BL951" s="8"/>
      <c r="BM951" s="8"/>
      <c r="BN951" s="8"/>
      <c r="BO951" s="8"/>
      <c r="BP951" s="8"/>
      <c r="BQ951" s="8"/>
      <c r="BR951" s="8"/>
      <c r="BS951" s="8"/>
      <c r="BT951" s="8"/>
    </row>
    <row r="952" ht="15.75" customHeight="1">
      <c r="A952" s="8"/>
      <c r="B952" s="8"/>
      <c r="C952" s="8"/>
      <c r="D952" s="8"/>
      <c r="E952" s="8"/>
      <c r="F952" s="8"/>
      <c r="G952" s="595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595"/>
      <c r="AA952" s="8"/>
      <c r="AB952" s="8"/>
      <c r="AC952" s="8"/>
      <c r="AD952" s="595"/>
      <c r="AE952" s="8"/>
      <c r="AF952" s="8"/>
      <c r="AG952" s="8"/>
      <c r="AH952" s="8"/>
      <c r="AI952" s="8"/>
      <c r="AJ952" s="8"/>
      <c r="AK952" s="8"/>
      <c r="AL952" s="8"/>
      <c r="AM952" s="8"/>
      <c r="AN952" s="8"/>
      <c r="AO952" s="8"/>
      <c r="AP952" s="8"/>
      <c r="AQ952" s="8"/>
      <c r="AR952" s="8"/>
      <c r="AS952" s="8"/>
      <c r="AT952" s="8"/>
      <c r="AU952" s="8"/>
      <c r="AV952" s="8"/>
      <c r="AW952" s="8"/>
      <c r="AX952" s="8"/>
      <c r="AY952" s="8"/>
      <c r="AZ952" s="8"/>
      <c r="BA952" s="8"/>
      <c r="BB952" s="8"/>
      <c r="BC952" s="8"/>
      <c r="BD952" s="8"/>
      <c r="BE952" s="8"/>
      <c r="BF952" s="8"/>
      <c r="BG952" s="8"/>
      <c r="BH952" s="8"/>
      <c r="BI952" s="8"/>
      <c r="BJ952" s="8"/>
      <c r="BK952" s="8"/>
      <c r="BL952" s="8"/>
      <c r="BM952" s="8"/>
      <c r="BN952" s="8"/>
      <c r="BO952" s="8"/>
      <c r="BP952" s="8"/>
      <c r="BQ952" s="8"/>
      <c r="BR952" s="8"/>
      <c r="BS952" s="8"/>
      <c r="BT952" s="8"/>
    </row>
    <row r="953" ht="15.75" customHeight="1">
      <c r="A953" s="8"/>
      <c r="B953" s="8"/>
      <c r="C953" s="8"/>
      <c r="D953" s="8"/>
      <c r="E953" s="8"/>
      <c r="F953" s="8"/>
      <c r="G953" s="595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595"/>
      <c r="AA953" s="8"/>
      <c r="AB953" s="8"/>
      <c r="AC953" s="8"/>
      <c r="AD953" s="595"/>
      <c r="AE953" s="8"/>
      <c r="AF953" s="8"/>
      <c r="AG953" s="8"/>
      <c r="AH953" s="8"/>
      <c r="AI953" s="8"/>
      <c r="AJ953" s="8"/>
      <c r="AK953" s="8"/>
      <c r="AL953" s="8"/>
      <c r="AM953" s="8"/>
      <c r="AN953" s="8"/>
      <c r="AO953" s="8"/>
      <c r="AP953" s="8"/>
      <c r="AQ953" s="8"/>
      <c r="AR953" s="8"/>
      <c r="AS953" s="8"/>
      <c r="AT953" s="8"/>
      <c r="AU953" s="8"/>
      <c r="AV953" s="8"/>
      <c r="AW953" s="8"/>
      <c r="AX953" s="8"/>
      <c r="AY953" s="8"/>
      <c r="AZ953" s="8"/>
      <c r="BA953" s="8"/>
      <c r="BB953" s="8"/>
      <c r="BC953" s="8"/>
      <c r="BD953" s="8"/>
      <c r="BE953" s="8"/>
      <c r="BF953" s="8"/>
      <c r="BG953" s="8"/>
      <c r="BH953" s="8"/>
      <c r="BI953" s="8"/>
      <c r="BJ953" s="8"/>
      <c r="BK953" s="8"/>
      <c r="BL953" s="8"/>
      <c r="BM953" s="8"/>
      <c r="BN953" s="8"/>
      <c r="BO953" s="8"/>
      <c r="BP953" s="8"/>
      <c r="BQ953" s="8"/>
      <c r="BR953" s="8"/>
      <c r="BS953" s="8"/>
      <c r="BT953" s="8"/>
    </row>
    <row r="954" ht="15.75" customHeight="1">
      <c r="A954" s="8"/>
      <c r="B954" s="8"/>
      <c r="C954" s="8"/>
      <c r="D954" s="8"/>
      <c r="E954" s="8"/>
      <c r="F954" s="8"/>
      <c r="G954" s="595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595"/>
      <c r="AA954" s="8"/>
      <c r="AB954" s="8"/>
      <c r="AC954" s="8"/>
      <c r="AD954" s="595"/>
      <c r="AE954" s="8"/>
      <c r="AF954" s="8"/>
      <c r="AG954" s="8"/>
      <c r="AH954" s="8"/>
      <c r="AI954" s="8"/>
      <c r="AJ954" s="8"/>
      <c r="AK954" s="8"/>
      <c r="AL954" s="8"/>
      <c r="AM954" s="8"/>
      <c r="AN954" s="8"/>
      <c r="AO954" s="8"/>
      <c r="AP954" s="8"/>
      <c r="AQ954" s="8"/>
      <c r="AR954" s="8"/>
      <c r="AS954" s="8"/>
      <c r="AT954" s="8"/>
      <c r="AU954" s="8"/>
      <c r="AV954" s="8"/>
      <c r="AW954" s="8"/>
      <c r="AX954" s="8"/>
      <c r="AY954" s="8"/>
      <c r="AZ954" s="8"/>
      <c r="BA954" s="8"/>
      <c r="BB954" s="8"/>
      <c r="BC954" s="8"/>
      <c r="BD954" s="8"/>
      <c r="BE954" s="8"/>
      <c r="BF954" s="8"/>
      <c r="BG954" s="8"/>
      <c r="BH954" s="8"/>
      <c r="BI954" s="8"/>
      <c r="BJ954" s="8"/>
      <c r="BK954" s="8"/>
      <c r="BL954" s="8"/>
      <c r="BM954" s="8"/>
      <c r="BN954" s="8"/>
      <c r="BO954" s="8"/>
      <c r="BP954" s="8"/>
      <c r="BQ954" s="8"/>
      <c r="BR954" s="8"/>
      <c r="BS954" s="8"/>
      <c r="BT954" s="8"/>
    </row>
    <row r="955" ht="15.75" customHeight="1">
      <c r="A955" s="8"/>
      <c r="B955" s="8"/>
      <c r="C955" s="8"/>
      <c r="D955" s="8"/>
      <c r="E955" s="8"/>
      <c r="F955" s="8"/>
      <c r="G955" s="595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595"/>
      <c r="AA955" s="8"/>
      <c r="AB955" s="8"/>
      <c r="AC955" s="8"/>
      <c r="AD955" s="595"/>
      <c r="AE955" s="8"/>
      <c r="AF955" s="8"/>
      <c r="AG955" s="8"/>
      <c r="AH955" s="8"/>
      <c r="AI955" s="8"/>
      <c r="AJ955" s="8"/>
      <c r="AK955" s="8"/>
      <c r="AL955" s="8"/>
      <c r="AM955" s="8"/>
      <c r="AN955" s="8"/>
      <c r="AO955" s="8"/>
      <c r="AP955" s="8"/>
      <c r="AQ955" s="8"/>
      <c r="AR955" s="8"/>
      <c r="AS955" s="8"/>
      <c r="AT955" s="8"/>
      <c r="AU955" s="8"/>
      <c r="AV955" s="8"/>
      <c r="AW955" s="8"/>
      <c r="AX955" s="8"/>
      <c r="AY955" s="8"/>
      <c r="AZ955" s="8"/>
      <c r="BA955" s="8"/>
      <c r="BB955" s="8"/>
      <c r="BC955" s="8"/>
      <c r="BD955" s="8"/>
      <c r="BE955" s="8"/>
      <c r="BF955" s="8"/>
      <c r="BG955" s="8"/>
      <c r="BH955" s="8"/>
      <c r="BI955" s="8"/>
      <c r="BJ955" s="8"/>
      <c r="BK955" s="8"/>
      <c r="BL955" s="8"/>
      <c r="BM955" s="8"/>
      <c r="BN955" s="8"/>
      <c r="BO955" s="8"/>
      <c r="BP955" s="8"/>
      <c r="BQ955" s="8"/>
      <c r="BR955" s="8"/>
      <c r="BS955" s="8"/>
      <c r="BT955" s="8"/>
    </row>
    <row r="956" ht="15.75" customHeight="1">
      <c r="A956" s="8"/>
      <c r="B956" s="8"/>
      <c r="C956" s="8"/>
      <c r="D956" s="8"/>
      <c r="E956" s="8"/>
      <c r="F956" s="8"/>
      <c r="G956" s="595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595"/>
      <c r="AA956" s="8"/>
      <c r="AB956" s="8"/>
      <c r="AC956" s="8"/>
      <c r="AD956" s="595"/>
      <c r="AE956" s="8"/>
      <c r="AF956" s="8"/>
      <c r="AG956" s="8"/>
      <c r="AH956" s="8"/>
      <c r="AI956" s="8"/>
      <c r="AJ956" s="8"/>
      <c r="AK956" s="8"/>
      <c r="AL956" s="8"/>
      <c r="AM956" s="8"/>
      <c r="AN956" s="8"/>
      <c r="AO956" s="8"/>
      <c r="AP956" s="8"/>
      <c r="AQ956" s="8"/>
      <c r="AR956" s="8"/>
      <c r="AS956" s="8"/>
      <c r="AT956" s="8"/>
      <c r="AU956" s="8"/>
      <c r="AV956" s="8"/>
      <c r="AW956" s="8"/>
      <c r="AX956" s="8"/>
      <c r="AY956" s="8"/>
      <c r="AZ956" s="8"/>
      <c r="BA956" s="8"/>
      <c r="BB956" s="8"/>
      <c r="BC956" s="8"/>
      <c r="BD956" s="8"/>
      <c r="BE956" s="8"/>
      <c r="BF956" s="8"/>
      <c r="BG956" s="8"/>
      <c r="BH956" s="8"/>
      <c r="BI956" s="8"/>
      <c r="BJ956" s="8"/>
      <c r="BK956" s="8"/>
      <c r="BL956" s="8"/>
      <c r="BM956" s="8"/>
      <c r="BN956" s="8"/>
      <c r="BO956" s="8"/>
      <c r="BP956" s="8"/>
      <c r="BQ956" s="8"/>
      <c r="BR956" s="8"/>
      <c r="BS956" s="8"/>
      <c r="BT956" s="8"/>
    </row>
    <row r="957" ht="15.75" customHeight="1">
      <c r="A957" s="8"/>
      <c r="B957" s="8"/>
      <c r="C957" s="8"/>
      <c r="D957" s="8"/>
      <c r="E957" s="8"/>
      <c r="F957" s="8"/>
      <c r="G957" s="595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595"/>
      <c r="AA957" s="8"/>
      <c r="AB957" s="8"/>
      <c r="AC957" s="8"/>
      <c r="AD957" s="595"/>
      <c r="AE957" s="8"/>
      <c r="AF957" s="8"/>
      <c r="AG957" s="8"/>
      <c r="AH957" s="8"/>
      <c r="AI957" s="8"/>
      <c r="AJ957" s="8"/>
      <c r="AK957" s="8"/>
      <c r="AL957" s="8"/>
      <c r="AM957" s="8"/>
      <c r="AN957" s="8"/>
      <c r="AO957" s="8"/>
      <c r="AP957" s="8"/>
      <c r="AQ957" s="8"/>
      <c r="AR957" s="8"/>
      <c r="AS957" s="8"/>
      <c r="AT957" s="8"/>
      <c r="AU957" s="8"/>
      <c r="AV957" s="8"/>
      <c r="AW957" s="8"/>
      <c r="AX957" s="8"/>
      <c r="AY957" s="8"/>
      <c r="AZ957" s="8"/>
      <c r="BA957" s="8"/>
      <c r="BB957" s="8"/>
      <c r="BC957" s="8"/>
      <c r="BD957" s="8"/>
      <c r="BE957" s="8"/>
      <c r="BF957" s="8"/>
      <c r="BG957" s="8"/>
      <c r="BH957" s="8"/>
      <c r="BI957" s="8"/>
      <c r="BJ957" s="8"/>
      <c r="BK957" s="8"/>
      <c r="BL957" s="8"/>
      <c r="BM957" s="8"/>
      <c r="BN957" s="8"/>
      <c r="BO957" s="8"/>
      <c r="BP957" s="8"/>
      <c r="BQ957" s="8"/>
      <c r="BR957" s="8"/>
      <c r="BS957" s="8"/>
      <c r="BT957" s="8"/>
    </row>
    <row r="958" ht="15.75" customHeight="1">
      <c r="A958" s="8"/>
      <c r="B958" s="8"/>
      <c r="C958" s="8"/>
      <c r="D958" s="8"/>
      <c r="E958" s="8"/>
      <c r="F958" s="8"/>
      <c r="G958" s="595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595"/>
      <c r="AA958" s="8"/>
      <c r="AB958" s="8"/>
      <c r="AC958" s="8"/>
      <c r="AD958" s="595"/>
      <c r="AE958" s="8"/>
      <c r="AF958" s="8"/>
      <c r="AG958" s="8"/>
      <c r="AH958" s="8"/>
      <c r="AI958" s="8"/>
      <c r="AJ958" s="8"/>
      <c r="AK958" s="8"/>
      <c r="AL958" s="8"/>
      <c r="AM958" s="8"/>
      <c r="AN958" s="8"/>
      <c r="AO958" s="8"/>
      <c r="AP958" s="8"/>
      <c r="AQ958" s="8"/>
      <c r="AR958" s="8"/>
      <c r="AS958" s="8"/>
      <c r="AT958" s="8"/>
      <c r="AU958" s="8"/>
      <c r="AV958" s="8"/>
      <c r="AW958" s="8"/>
      <c r="AX958" s="8"/>
      <c r="AY958" s="8"/>
      <c r="AZ958" s="8"/>
      <c r="BA958" s="8"/>
      <c r="BB958" s="8"/>
      <c r="BC958" s="8"/>
      <c r="BD958" s="8"/>
      <c r="BE958" s="8"/>
      <c r="BF958" s="8"/>
      <c r="BG958" s="8"/>
      <c r="BH958" s="8"/>
      <c r="BI958" s="8"/>
      <c r="BJ958" s="8"/>
      <c r="BK958" s="8"/>
      <c r="BL958" s="8"/>
      <c r="BM958" s="8"/>
      <c r="BN958" s="8"/>
      <c r="BO958" s="8"/>
      <c r="BP958" s="8"/>
      <c r="BQ958" s="8"/>
      <c r="BR958" s="8"/>
      <c r="BS958" s="8"/>
      <c r="BT958" s="8"/>
    </row>
    <row r="959" ht="15.75" customHeight="1">
      <c r="A959" s="8"/>
      <c r="B959" s="8"/>
      <c r="C959" s="8"/>
      <c r="D959" s="8"/>
      <c r="E959" s="8"/>
      <c r="F959" s="8"/>
      <c r="G959" s="595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595"/>
      <c r="AA959" s="8"/>
      <c r="AB959" s="8"/>
      <c r="AC959" s="8"/>
      <c r="AD959" s="595"/>
      <c r="AE959" s="8"/>
      <c r="AF959" s="8"/>
      <c r="AG959" s="8"/>
      <c r="AH959" s="8"/>
      <c r="AI959" s="8"/>
      <c r="AJ959" s="8"/>
      <c r="AK959" s="8"/>
      <c r="AL959" s="8"/>
      <c r="AM959" s="8"/>
      <c r="AN959" s="8"/>
      <c r="AO959" s="8"/>
      <c r="AP959" s="8"/>
      <c r="AQ959" s="8"/>
      <c r="AR959" s="8"/>
      <c r="AS959" s="8"/>
      <c r="AT959" s="8"/>
      <c r="AU959" s="8"/>
      <c r="AV959" s="8"/>
      <c r="AW959" s="8"/>
      <c r="AX959" s="8"/>
      <c r="AY959" s="8"/>
      <c r="AZ959" s="8"/>
      <c r="BA959" s="8"/>
      <c r="BB959" s="8"/>
      <c r="BC959" s="8"/>
      <c r="BD959" s="8"/>
      <c r="BE959" s="8"/>
      <c r="BF959" s="8"/>
      <c r="BG959" s="8"/>
      <c r="BH959" s="8"/>
      <c r="BI959" s="8"/>
      <c r="BJ959" s="8"/>
      <c r="BK959" s="8"/>
      <c r="BL959" s="8"/>
      <c r="BM959" s="8"/>
      <c r="BN959" s="8"/>
      <c r="BO959" s="8"/>
      <c r="BP959" s="8"/>
      <c r="BQ959" s="8"/>
      <c r="BR959" s="8"/>
      <c r="BS959" s="8"/>
      <c r="BT959" s="8"/>
    </row>
    <row r="960" ht="15.75" customHeight="1">
      <c r="A960" s="8"/>
      <c r="B960" s="8"/>
      <c r="C960" s="8"/>
      <c r="D960" s="8"/>
      <c r="E960" s="8"/>
      <c r="F960" s="8"/>
      <c r="G960" s="595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595"/>
      <c r="AA960" s="8"/>
      <c r="AB960" s="8"/>
      <c r="AC960" s="8"/>
      <c r="AD960" s="595"/>
      <c r="AE960" s="8"/>
      <c r="AF960" s="8"/>
      <c r="AG960" s="8"/>
      <c r="AH960" s="8"/>
      <c r="AI960" s="8"/>
      <c r="AJ960" s="8"/>
      <c r="AK960" s="8"/>
      <c r="AL960" s="8"/>
      <c r="AM960" s="8"/>
      <c r="AN960" s="8"/>
      <c r="AO960" s="8"/>
      <c r="AP960" s="8"/>
      <c r="AQ960" s="8"/>
      <c r="AR960" s="8"/>
      <c r="AS960" s="8"/>
      <c r="AT960" s="8"/>
      <c r="AU960" s="8"/>
      <c r="AV960" s="8"/>
      <c r="AW960" s="8"/>
      <c r="AX960" s="8"/>
      <c r="AY960" s="8"/>
      <c r="AZ960" s="8"/>
      <c r="BA960" s="8"/>
      <c r="BB960" s="8"/>
      <c r="BC960" s="8"/>
      <c r="BD960" s="8"/>
      <c r="BE960" s="8"/>
      <c r="BF960" s="8"/>
      <c r="BG960" s="8"/>
      <c r="BH960" s="8"/>
      <c r="BI960" s="8"/>
      <c r="BJ960" s="8"/>
      <c r="BK960" s="8"/>
      <c r="BL960" s="8"/>
      <c r="BM960" s="8"/>
      <c r="BN960" s="8"/>
      <c r="BO960" s="8"/>
      <c r="BP960" s="8"/>
      <c r="BQ960" s="8"/>
      <c r="BR960" s="8"/>
      <c r="BS960" s="8"/>
      <c r="BT960" s="8"/>
    </row>
    <row r="961" ht="15.75" customHeight="1">
      <c r="A961" s="8"/>
      <c r="B961" s="8"/>
      <c r="C961" s="8"/>
      <c r="D961" s="8"/>
      <c r="E961" s="8"/>
      <c r="F961" s="8"/>
      <c r="G961" s="595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595"/>
      <c r="AA961" s="8"/>
      <c r="AB961" s="8"/>
      <c r="AC961" s="8"/>
      <c r="AD961" s="595"/>
      <c r="AE961" s="8"/>
      <c r="AF961" s="8"/>
      <c r="AG961" s="8"/>
      <c r="AH961" s="8"/>
      <c r="AI961" s="8"/>
      <c r="AJ961" s="8"/>
      <c r="AK961" s="8"/>
      <c r="AL961" s="8"/>
      <c r="AM961" s="8"/>
      <c r="AN961" s="8"/>
      <c r="AO961" s="8"/>
      <c r="AP961" s="8"/>
      <c r="AQ961" s="8"/>
      <c r="AR961" s="8"/>
      <c r="AS961" s="8"/>
      <c r="AT961" s="8"/>
      <c r="AU961" s="8"/>
      <c r="AV961" s="8"/>
      <c r="AW961" s="8"/>
      <c r="AX961" s="8"/>
      <c r="AY961" s="8"/>
      <c r="AZ961" s="8"/>
      <c r="BA961" s="8"/>
      <c r="BB961" s="8"/>
      <c r="BC961" s="8"/>
      <c r="BD961" s="8"/>
      <c r="BE961" s="8"/>
      <c r="BF961" s="8"/>
      <c r="BG961" s="8"/>
      <c r="BH961" s="8"/>
      <c r="BI961" s="8"/>
      <c r="BJ961" s="8"/>
      <c r="BK961" s="8"/>
      <c r="BL961" s="8"/>
      <c r="BM961" s="8"/>
      <c r="BN961" s="8"/>
      <c r="BO961" s="8"/>
      <c r="BP961" s="8"/>
      <c r="BQ961" s="8"/>
      <c r="BR961" s="8"/>
      <c r="BS961" s="8"/>
      <c r="BT961" s="8"/>
    </row>
    <row r="962" ht="15.75" customHeight="1">
      <c r="A962" s="8"/>
      <c r="B962" s="8"/>
      <c r="C962" s="8"/>
      <c r="D962" s="8"/>
      <c r="E962" s="8"/>
      <c r="F962" s="8"/>
      <c r="G962" s="595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595"/>
      <c r="AA962" s="8"/>
      <c r="AB962" s="8"/>
      <c r="AC962" s="8"/>
      <c r="AD962" s="595"/>
      <c r="AE962" s="8"/>
      <c r="AF962" s="8"/>
      <c r="AG962" s="8"/>
      <c r="AH962" s="8"/>
      <c r="AI962" s="8"/>
      <c r="AJ962" s="8"/>
      <c r="AK962" s="8"/>
      <c r="AL962" s="8"/>
      <c r="AM962" s="8"/>
      <c r="AN962" s="8"/>
      <c r="AO962" s="8"/>
      <c r="AP962" s="8"/>
      <c r="AQ962" s="8"/>
      <c r="AR962" s="8"/>
      <c r="AS962" s="8"/>
      <c r="AT962" s="8"/>
      <c r="AU962" s="8"/>
      <c r="AV962" s="8"/>
      <c r="AW962" s="8"/>
      <c r="AX962" s="8"/>
      <c r="AY962" s="8"/>
      <c r="AZ962" s="8"/>
      <c r="BA962" s="8"/>
      <c r="BB962" s="8"/>
      <c r="BC962" s="8"/>
      <c r="BD962" s="8"/>
      <c r="BE962" s="8"/>
      <c r="BF962" s="8"/>
      <c r="BG962" s="8"/>
      <c r="BH962" s="8"/>
      <c r="BI962" s="8"/>
      <c r="BJ962" s="8"/>
      <c r="BK962" s="8"/>
      <c r="BL962" s="8"/>
      <c r="BM962" s="8"/>
      <c r="BN962" s="8"/>
      <c r="BO962" s="8"/>
      <c r="BP962" s="8"/>
      <c r="BQ962" s="8"/>
      <c r="BR962" s="8"/>
      <c r="BS962" s="8"/>
      <c r="BT962" s="8"/>
    </row>
    <row r="963" ht="15.75" customHeight="1">
      <c r="A963" s="8"/>
      <c r="B963" s="8"/>
      <c r="C963" s="8"/>
      <c r="D963" s="8"/>
      <c r="E963" s="8"/>
      <c r="F963" s="8"/>
      <c r="G963" s="595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595"/>
      <c r="AA963" s="8"/>
      <c r="AB963" s="8"/>
      <c r="AC963" s="8"/>
      <c r="AD963" s="595"/>
      <c r="AE963" s="8"/>
      <c r="AF963" s="8"/>
      <c r="AG963" s="8"/>
      <c r="AH963" s="8"/>
      <c r="AI963" s="8"/>
      <c r="AJ963" s="8"/>
      <c r="AK963" s="8"/>
      <c r="AL963" s="8"/>
      <c r="AM963" s="8"/>
      <c r="AN963" s="8"/>
      <c r="AO963" s="8"/>
      <c r="AP963" s="8"/>
      <c r="AQ963" s="8"/>
      <c r="AR963" s="8"/>
      <c r="AS963" s="8"/>
      <c r="AT963" s="8"/>
      <c r="AU963" s="8"/>
      <c r="AV963" s="8"/>
      <c r="AW963" s="8"/>
      <c r="AX963" s="8"/>
      <c r="AY963" s="8"/>
      <c r="AZ963" s="8"/>
      <c r="BA963" s="8"/>
      <c r="BB963" s="8"/>
      <c r="BC963" s="8"/>
      <c r="BD963" s="8"/>
      <c r="BE963" s="8"/>
      <c r="BF963" s="8"/>
      <c r="BG963" s="8"/>
      <c r="BH963" s="8"/>
      <c r="BI963" s="8"/>
      <c r="BJ963" s="8"/>
      <c r="BK963" s="8"/>
      <c r="BL963" s="8"/>
      <c r="BM963" s="8"/>
      <c r="BN963" s="8"/>
      <c r="BO963" s="8"/>
      <c r="BP963" s="8"/>
      <c r="BQ963" s="8"/>
      <c r="BR963" s="8"/>
      <c r="BS963" s="8"/>
      <c r="BT963" s="8"/>
    </row>
    <row r="964" ht="15.75" customHeight="1">
      <c r="A964" s="8"/>
      <c r="B964" s="8"/>
      <c r="C964" s="8"/>
      <c r="D964" s="8"/>
      <c r="E964" s="8"/>
      <c r="F964" s="8"/>
      <c r="G964" s="595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595"/>
      <c r="AA964" s="8"/>
      <c r="AB964" s="8"/>
      <c r="AC964" s="8"/>
      <c r="AD964" s="595"/>
      <c r="AE964" s="8"/>
      <c r="AF964" s="8"/>
      <c r="AG964" s="8"/>
      <c r="AH964" s="8"/>
      <c r="AI964" s="8"/>
      <c r="AJ964" s="8"/>
      <c r="AK964" s="8"/>
      <c r="AL964" s="8"/>
      <c r="AM964" s="8"/>
      <c r="AN964" s="8"/>
      <c r="AO964" s="8"/>
      <c r="AP964" s="8"/>
      <c r="AQ964" s="8"/>
      <c r="AR964" s="8"/>
      <c r="AS964" s="8"/>
      <c r="AT964" s="8"/>
      <c r="AU964" s="8"/>
      <c r="AV964" s="8"/>
      <c r="AW964" s="8"/>
      <c r="AX964" s="8"/>
      <c r="AY964" s="8"/>
      <c r="AZ964" s="8"/>
      <c r="BA964" s="8"/>
      <c r="BB964" s="8"/>
      <c r="BC964" s="8"/>
      <c r="BD964" s="8"/>
      <c r="BE964" s="8"/>
      <c r="BF964" s="8"/>
      <c r="BG964" s="8"/>
      <c r="BH964" s="8"/>
      <c r="BI964" s="8"/>
      <c r="BJ964" s="8"/>
      <c r="BK964" s="8"/>
      <c r="BL964" s="8"/>
      <c r="BM964" s="8"/>
      <c r="BN964" s="8"/>
      <c r="BO964" s="8"/>
      <c r="BP964" s="8"/>
      <c r="BQ964" s="8"/>
      <c r="BR964" s="8"/>
      <c r="BS964" s="8"/>
      <c r="BT964" s="8"/>
    </row>
    <row r="965" ht="15.75" customHeight="1">
      <c r="A965" s="8"/>
      <c r="B965" s="8"/>
      <c r="C965" s="8"/>
      <c r="D965" s="8"/>
      <c r="E965" s="8"/>
      <c r="F965" s="8"/>
      <c r="G965" s="595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595"/>
      <c r="AA965" s="8"/>
      <c r="AB965" s="8"/>
      <c r="AC965" s="8"/>
      <c r="AD965" s="595"/>
      <c r="AE965" s="8"/>
      <c r="AF965" s="8"/>
      <c r="AG965" s="8"/>
      <c r="AH965" s="8"/>
      <c r="AI965" s="8"/>
      <c r="AJ965" s="8"/>
      <c r="AK965" s="8"/>
      <c r="AL965" s="8"/>
      <c r="AM965" s="8"/>
      <c r="AN965" s="8"/>
      <c r="AO965" s="8"/>
      <c r="AP965" s="8"/>
      <c r="AQ965" s="8"/>
      <c r="AR965" s="8"/>
      <c r="AS965" s="8"/>
      <c r="AT965" s="8"/>
      <c r="AU965" s="8"/>
      <c r="AV965" s="8"/>
      <c r="AW965" s="8"/>
      <c r="AX965" s="8"/>
      <c r="AY965" s="8"/>
      <c r="AZ965" s="8"/>
      <c r="BA965" s="8"/>
      <c r="BB965" s="8"/>
      <c r="BC965" s="8"/>
      <c r="BD965" s="8"/>
      <c r="BE965" s="8"/>
      <c r="BF965" s="8"/>
      <c r="BG965" s="8"/>
      <c r="BH965" s="8"/>
      <c r="BI965" s="8"/>
      <c r="BJ965" s="8"/>
      <c r="BK965" s="8"/>
      <c r="BL965" s="8"/>
      <c r="BM965" s="8"/>
      <c r="BN965" s="8"/>
      <c r="BO965" s="8"/>
      <c r="BP965" s="8"/>
      <c r="BQ965" s="8"/>
      <c r="BR965" s="8"/>
      <c r="BS965" s="8"/>
      <c r="BT965" s="8"/>
    </row>
    <row r="966" ht="15.75" customHeight="1">
      <c r="A966" s="8"/>
      <c r="B966" s="8"/>
      <c r="C966" s="8"/>
      <c r="D966" s="8"/>
      <c r="E966" s="8"/>
      <c r="F966" s="8"/>
      <c r="G966" s="595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595"/>
      <c r="AA966" s="8"/>
      <c r="AB966" s="8"/>
      <c r="AC966" s="8"/>
      <c r="AD966" s="595"/>
      <c r="AE966" s="8"/>
      <c r="AF966" s="8"/>
      <c r="AG966" s="8"/>
      <c r="AH966" s="8"/>
      <c r="AI966" s="8"/>
      <c r="AJ966" s="8"/>
      <c r="AK966" s="8"/>
      <c r="AL966" s="8"/>
      <c r="AM966" s="8"/>
      <c r="AN966" s="8"/>
      <c r="AO966" s="8"/>
      <c r="AP966" s="8"/>
      <c r="AQ966" s="8"/>
      <c r="AR966" s="8"/>
      <c r="AS966" s="8"/>
      <c r="AT966" s="8"/>
      <c r="AU966" s="8"/>
      <c r="AV966" s="8"/>
      <c r="AW966" s="8"/>
      <c r="AX966" s="8"/>
      <c r="AY966" s="8"/>
      <c r="AZ966" s="8"/>
      <c r="BA966" s="8"/>
      <c r="BB966" s="8"/>
      <c r="BC966" s="8"/>
      <c r="BD966" s="8"/>
      <c r="BE966" s="8"/>
      <c r="BF966" s="8"/>
      <c r="BG966" s="8"/>
      <c r="BH966" s="8"/>
      <c r="BI966" s="8"/>
      <c r="BJ966" s="8"/>
      <c r="BK966" s="8"/>
      <c r="BL966" s="8"/>
      <c r="BM966" s="8"/>
      <c r="BN966" s="8"/>
      <c r="BO966" s="8"/>
      <c r="BP966" s="8"/>
      <c r="BQ966" s="8"/>
      <c r="BR966" s="8"/>
      <c r="BS966" s="8"/>
      <c r="BT966" s="8"/>
    </row>
    <row r="967" ht="15.75" customHeight="1">
      <c r="A967" s="8"/>
      <c r="B967" s="8"/>
      <c r="C967" s="8"/>
      <c r="D967" s="8"/>
      <c r="E967" s="8"/>
      <c r="F967" s="8"/>
      <c r="G967" s="595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595"/>
      <c r="AA967" s="8"/>
      <c r="AB967" s="8"/>
      <c r="AC967" s="8"/>
      <c r="AD967" s="595"/>
      <c r="AE967" s="8"/>
      <c r="AF967" s="8"/>
      <c r="AG967" s="8"/>
      <c r="AH967" s="8"/>
      <c r="AI967" s="8"/>
      <c r="AJ967" s="8"/>
      <c r="AK967" s="8"/>
      <c r="AL967" s="8"/>
      <c r="AM967" s="8"/>
      <c r="AN967" s="8"/>
      <c r="AO967" s="8"/>
      <c r="AP967" s="8"/>
      <c r="AQ967" s="8"/>
      <c r="AR967" s="8"/>
      <c r="AS967" s="8"/>
      <c r="AT967" s="8"/>
      <c r="AU967" s="8"/>
      <c r="AV967" s="8"/>
      <c r="AW967" s="8"/>
      <c r="AX967" s="8"/>
      <c r="AY967" s="8"/>
      <c r="AZ967" s="8"/>
      <c r="BA967" s="8"/>
      <c r="BB967" s="8"/>
      <c r="BC967" s="8"/>
      <c r="BD967" s="8"/>
      <c r="BE967" s="8"/>
      <c r="BF967" s="8"/>
      <c r="BG967" s="8"/>
      <c r="BH967" s="8"/>
      <c r="BI967" s="8"/>
      <c r="BJ967" s="8"/>
      <c r="BK967" s="8"/>
      <c r="BL967" s="8"/>
      <c r="BM967" s="8"/>
      <c r="BN967" s="8"/>
      <c r="BO967" s="8"/>
      <c r="BP967" s="8"/>
      <c r="BQ967" s="8"/>
      <c r="BR967" s="8"/>
      <c r="BS967" s="8"/>
      <c r="BT967" s="8"/>
    </row>
    <row r="968" ht="15.75" customHeight="1">
      <c r="A968" s="8"/>
      <c r="B968" s="8"/>
      <c r="C968" s="8"/>
      <c r="D968" s="8"/>
      <c r="E968" s="8"/>
      <c r="F968" s="8"/>
      <c r="G968" s="595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595"/>
      <c r="AA968" s="8"/>
      <c r="AB968" s="8"/>
      <c r="AC968" s="8"/>
      <c r="AD968" s="595"/>
      <c r="AE968" s="8"/>
      <c r="AF968" s="8"/>
      <c r="AG968" s="8"/>
      <c r="AH968" s="8"/>
      <c r="AI968" s="8"/>
      <c r="AJ968" s="8"/>
      <c r="AK968" s="8"/>
      <c r="AL968" s="8"/>
      <c r="AM968" s="8"/>
      <c r="AN968" s="8"/>
      <c r="AO968" s="8"/>
      <c r="AP968" s="8"/>
      <c r="AQ968" s="8"/>
      <c r="AR968" s="8"/>
      <c r="AS968" s="8"/>
      <c r="AT968" s="8"/>
      <c r="AU968" s="8"/>
      <c r="AV968" s="8"/>
      <c r="AW968" s="8"/>
      <c r="AX968" s="8"/>
      <c r="AY968" s="8"/>
      <c r="AZ968" s="8"/>
      <c r="BA968" s="8"/>
      <c r="BB968" s="8"/>
      <c r="BC968" s="8"/>
      <c r="BD968" s="8"/>
      <c r="BE968" s="8"/>
      <c r="BF968" s="8"/>
      <c r="BG968" s="8"/>
      <c r="BH968" s="8"/>
      <c r="BI968" s="8"/>
      <c r="BJ968" s="8"/>
      <c r="BK968" s="8"/>
      <c r="BL968" s="8"/>
      <c r="BM968" s="8"/>
      <c r="BN968" s="8"/>
      <c r="BO968" s="8"/>
      <c r="BP968" s="8"/>
      <c r="BQ968" s="8"/>
      <c r="BR968" s="8"/>
      <c r="BS968" s="8"/>
      <c r="BT968" s="8"/>
    </row>
    <row r="969" ht="15.75" customHeight="1">
      <c r="A969" s="8"/>
      <c r="B969" s="8"/>
      <c r="C969" s="8"/>
      <c r="D969" s="8"/>
      <c r="E969" s="8"/>
      <c r="F969" s="8"/>
      <c r="G969" s="595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595"/>
      <c r="AA969" s="8"/>
      <c r="AB969" s="8"/>
      <c r="AC969" s="8"/>
      <c r="AD969" s="595"/>
      <c r="AE969" s="8"/>
      <c r="AF969" s="8"/>
      <c r="AG969" s="8"/>
      <c r="AH969" s="8"/>
      <c r="AI969" s="8"/>
      <c r="AJ969" s="8"/>
      <c r="AK969" s="8"/>
      <c r="AL969" s="8"/>
      <c r="AM969" s="8"/>
      <c r="AN969" s="8"/>
      <c r="AO969" s="8"/>
      <c r="AP969" s="8"/>
      <c r="AQ969" s="8"/>
      <c r="AR969" s="8"/>
      <c r="AS969" s="8"/>
      <c r="AT969" s="8"/>
      <c r="AU969" s="8"/>
      <c r="AV969" s="8"/>
      <c r="AW969" s="8"/>
      <c r="AX969" s="8"/>
      <c r="AY969" s="8"/>
      <c r="AZ969" s="8"/>
      <c r="BA969" s="8"/>
      <c r="BB969" s="8"/>
      <c r="BC969" s="8"/>
      <c r="BD969" s="8"/>
      <c r="BE969" s="8"/>
      <c r="BF969" s="8"/>
      <c r="BG969" s="8"/>
      <c r="BH969" s="8"/>
      <c r="BI969" s="8"/>
      <c r="BJ969" s="8"/>
      <c r="BK969" s="8"/>
      <c r="BL969" s="8"/>
      <c r="BM969" s="8"/>
      <c r="BN969" s="8"/>
      <c r="BO969" s="8"/>
      <c r="BP969" s="8"/>
      <c r="BQ969" s="8"/>
      <c r="BR969" s="8"/>
      <c r="BS969" s="8"/>
      <c r="BT969" s="8"/>
    </row>
    <row r="970" ht="15.75" customHeight="1">
      <c r="A970" s="8"/>
      <c r="B970" s="8"/>
      <c r="C970" s="8"/>
      <c r="D970" s="8"/>
      <c r="E970" s="8"/>
      <c r="F970" s="8"/>
      <c r="G970" s="595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595"/>
      <c r="AA970" s="8"/>
      <c r="AB970" s="8"/>
      <c r="AC970" s="8"/>
      <c r="AD970" s="595"/>
      <c r="AE970" s="8"/>
      <c r="AF970" s="8"/>
      <c r="AG970" s="8"/>
      <c r="AH970" s="8"/>
      <c r="AI970" s="8"/>
      <c r="AJ970" s="8"/>
      <c r="AK970" s="8"/>
      <c r="AL970" s="8"/>
      <c r="AM970" s="8"/>
      <c r="AN970" s="8"/>
      <c r="AO970" s="8"/>
      <c r="AP970" s="8"/>
      <c r="AQ970" s="8"/>
      <c r="AR970" s="8"/>
      <c r="AS970" s="8"/>
      <c r="AT970" s="8"/>
      <c r="AU970" s="8"/>
      <c r="AV970" s="8"/>
      <c r="AW970" s="8"/>
      <c r="AX970" s="8"/>
      <c r="AY970" s="8"/>
      <c r="AZ970" s="8"/>
      <c r="BA970" s="8"/>
      <c r="BB970" s="8"/>
      <c r="BC970" s="8"/>
      <c r="BD970" s="8"/>
      <c r="BE970" s="8"/>
      <c r="BF970" s="8"/>
      <c r="BG970" s="8"/>
      <c r="BH970" s="8"/>
      <c r="BI970" s="8"/>
      <c r="BJ970" s="8"/>
      <c r="BK970" s="8"/>
      <c r="BL970" s="8"/>
      <c r="BM970" s="8"/>
      <c r="BN970" s="8"/>
      <c r="BO970" s="8"/>
      <c r="BP970" s="8"/>
      <c r="BQ970" s="8"/>
      <c r="BR970" s="8"/>
      <c r="BS970" s="8"/>
      <c r="BT970" s="8"/>
    </row>
    <row r="971" ht="15.75" customHeight="1">
      <c r="A971" s="8"/>
      <c r="B971" s="8"/>
      <c r="C971" s="8"/>
      <c r="D971" s="8"/>
      <c r="E971" s="8"/>
      <c r="F971" s="8"/>
      <c r="G971" s="595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595"/>
      <c r="AA971" s="8"/>
      <c r="AB971" s="8"/>
      <c r="AC971" s="8"/>
      <c r="AD971" s="595"/>
      <c r="AE971" s="8"/>
      <c r="AF971" s="8"/>
      <c r="AG971" s="8"/>
      <c r="AH971" s="8"/>
      <c r="AI971" s="8"/>
      <c r="AJ971" s="8"/>
      <c r="AK971" s="8"/>
      <c r="AL971" s="8"/>
      <c r="AM971" s="8"/>
      <c r="AN971" s="8"/>
      <c r="AO971" s="8"/>
      <c r="AP971" s="8"/>
      <c r="AQ971" s="8"/>
      <c r="AR971" s="8"/>
      <c r="AS971" s="8"/>
      <c r="AT971" s="8"/>
      <c r="AU971" s="8"/>
      <c r="AV971" s="8"/>
      <c r="AW971" s="8"/>
      <c r="AX971" s="8"/>
      <c r="AY971" s="8"/>
      <c r="AZ971" s="8"/>
      <c r="BA971" s="8"/>
      <c r="BB971" s="8"/>
      <c r="BC971" s="8"/>
      <c r="BD971" s="8"/>
      <c r="BE971" s="8"/>
      <c r="BF971" s="8"/>
      <c r="BG971" s="8"/>
      <c r="BH971" s="8"/>
      <c r="BI971" s="8"/>
      <c r="BJ971" s="8"/>
      <c r="BK971" s="8"/>
      <c r="BL971" s="8"/>
      <c r="BM971" s="8"/>
      <c r="BN971" s="8"/>
      <c r="BO971" s="8"/>
      <c r="BP971" s="8"/>
      <c r="BQ971" s="8"/>
      <c r="BR971" s="8"/>
      <c r="BS971" s="8"/>
      <c r="BT971" s="8"/>
    </row>
    <row r="972" ht="15.75" customHeight="1">
      <c r="A972" s="8"/>
      <c r="B972" s="8"/>
      <c r="C972" s="8"/>
      <c r="D972" s="8"/>
      <c r="E972" s="8"/>
      <c r="F972" s="8"/>
      <c r="G972" s="595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595"/>
      <c r="AA972" s="8"/>
      <c r="AB972" s="8"/>
      <c r="AC972" s="8"/>
      <c r="AD972" s="595"/>
      <c r="AE972" s="8"/>
      <c r="AF972" s="8"/>
      <c r="AG972" s="8"/>
      <c r="AH972" s="8"/>
      <c r="AI972" s="8"/>
      <c r="AJ972" s="8"/>
      <c r="AK972" s="8"/>
      <c r="AL972" s="8"/>
      <c r="AM972" s="8"/>
      <c r="AN972" s="8"/>
      <c r="AO972" s="8"/>
      <c r="AP972" s="8"/>
      <c r="AQ972" s="8"/>
      <c r="AR972" s="8"/>
      <c r="AS972" s="8"/>
      <c r="AT972" s="8"/>
      <c r="AU972" s="8"/>
      <c r="AV972" s="8"/>
      <c r="AW972" s="8"/>
      <c r="AX972" s="8"/>
      <c r="AY972" s="8"/>
      <c r="AZ972" s="8"/>
      <c r="BA972" s="8"/>
      <c r="BB972" s="8"/>
      <c r="BC972" s="8"/>
      <c r="BD972" s="8"/>
      <c r="BE972" s="8"/>
      <c r="BF972" s="8"/>
      <c r="BG972" s="8"/>
      <c r="BH972" s="8"/>
      <c r="BI972" s="8"/>
      <c r="BJ972" s="8"/>
      <c r="BK972" s="8"/>
      <c r="BL972" s="8"/>
      <c r="BM972" s="8"/>
      <c r="BN972" s="8"/>
      <c r="BO972" s="8"/>
      <c r="BP972" s="8"/>
      <c r="BQ972" s="8"/>
      <c r="BR972" s="8"/>
      <c r="BS972" s="8"/>
      <c r="BT972" s="8"/>
    </row>
    <row r="973" ht="15.75" customHeight="1">
      <c r="A973" s="8"/>
      <c r="B973" s="8"/>
      <c r="C973" s="8"/>
      <c r="D973" s="8"/>
      <c r="E973" s="8"/>
      <c r="F973" s="8"/>
      <c r="G973" s="595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595"/>
      <c r="AA973" s="8"/>
      <c r="AB973" s="8"/>
      <c r="AC973" s="8"/>
      <c r="AD973" s="595"/>
      <c r="AE973" s="8"/>
      <c r="AF973" s="8"/>
      <c r="AG973" s="8"/>
      <c r="AH973" s="8"/>
      <c r="AI973" s="8"/>
      <c r="AJ973" s="8"/>
      <c r="AK973" s="8"/>
      <c r="AL973" s="8"/>
      <c r="AM973" s="8"/>
      <c r="AN973" s="8"/>
      <c r="AO973" s="8"/>
      <c r="AP973" s="8"/>
      <c r="AQ973" s="8"/>
      <c r="AR973" s="8"/>
      <c r="AS973" s="8"/>
      <c r="AT973" s="8"/>
      <c r="AU973" s="8"/>
      <c r="AV973" s="8"/>
      <c r="AW973" s="8"/>
      <c r="AX973" s="8"/>
      <c r="AY973" s="8"/>
      <c r="AZ973" s="8"/>
      <c r="BA973" s="8"/>
      <c r="BB973" s="8"/>
      <c r="BC973" s="8"/>
      <c r="BD973" s="8"/>
      <c r="BE973" s="8"/>
      <c r="BF973" s="8"/>
      <c r="BG973" s="8"/>
      <c r="BH973" s="8"/>
      <c r="BI973" s="8"/>
      <c r="BJ973" s="8"/>
      <c r="BK973" s="8"/>
      <c r="BL973" s="8"/>
      <c r="BM973" s="8"/>
      <c r="BN973" s="8"/>
      <c r="BO973" s="8"/>
      <c r="BP973" s="8"/>
      <c r="BQ973" s="8"/>
      <c r="BR973" s="8"/>
      <c r="BS973" s="8"/>
      <c r="BT973" s="8"/>
    </row>
    <row r="974" ht="15.75" customHeight="1">
      <c r="A974" s="8"/>
      <c r="B974" s="8"/>
      <c r="C974" s="8"/>
      <c r="D974" s="8"/>
      <c r="E974" s="8"/>
      <c r="F974" s="8"/>
      <c r="G974" s="595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595"/>
      <c r="AA974" s="8"/>
      <c r="AB974" s="8"/>
      <c r="AC974" s="8"/>
      <c r="AD974" s="595"/>
      <c r="AE974" s="8"/>
      <c r="AF974" s="8"/>
      <c r="AG974" s="8"/>
      <c r="AH974" s="8"/>
      <c r="AI974" s="8"/>
      <c r="AJ974" s="8"/>
      <c r="AK974" s="8"/>
      <c r="AL974" s="8"/>
      <c r="AM974" s="8"/>
      <c r="AN974" s="8"/>
      <c r="AO974" s="8"/>
      <c r="AP974" s="8"/>
      <c r="AQ974" s="8"/>
      <c r="AR974" s="8"/>
      <c r="AS974" s="8"/>
      <c r="AT974" s="8"/>
      <c r="AU974" s="8"/>
      <c r="AV974" s="8"/>
      <c r="AW974" s="8"/>
      <c r="AX974" s="8"/>
      <c r="AY974" s="8"/>
      <c r="AZ974" s="8"/>
      <c r="BA974" s="8"/>
      <c r="BB974" s="8"/>
      <c r="BC974" s="8"/>
      <c r="BD974" s="8"/>
      <c r="BE974" s="8"/>
      <c r="BF974" s="8"/>
      <c r="BG974" s="8"/>
      <c r="BH974" s="8"/>
      <c r="BI974" s="8"/>
      <c r="BJ974" s="8"/>
      <c r="BK974" s="8"/>
      <c r="BL974" s="8"/>
      <c r="BM974" s="8"/>
      <c r="BN974" s="8"/>
      <c r="BO974" s="8"/>
      <c r="BP974" s="8"/>
      <c r="BQ974" s="8"/>
      <c r="BR974" s="8"/>
      <c r="BS974" s="8"/>
      <c r="BT974" s="8"/>
    </row>
    <row r="975" ht="15.75" customHeight="1">
      <c r="A975" s="8"/>
      <c r="B975" s="8"/>
      <c r="C975" s="8"/>
      <c r="D975" s="8"/>
      <c r="E975" s="8"/>
      <c r="F975" s="8"/>
      <c r="G975" s="595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595"/>
      <c r="AA975" s="8"/>
      <c r="AB975" s="8"/>
      <c r="AC975" s="8"/>
      <c r="AD975" s="595"/>
      <c r="AE975" s="8"/>
      <c r="AF975" s="8"/>
      <c r="AG975" s="8"/>
      <c r="AH975" s="8"/>
      <c r="AI975" s="8"/>
      <c r="AJ975" s="8"/>
      <c r="AK975" s="8"/>
      <c r="AL975" s="8"/>
      <c r="AM975" s="8"/>
      <c r="AN975" s="8"/>
      <c r="AO975" s="8"/>
      <c r="AP975" s="8"/>
      <c r="AQ975" s="8"/>
      <c r="AR975" s="8"/>
      <c r="AS975" s="8"/>
      <c r="AT975" s="8"/>
      <c r="AU975" s="8"/>
      <c r="AV975" s="8"/>
      <c r="AW975" s="8"/>
      <c r="AX975" s="8"/>
      <c r="AY975" s="8"/>
      <c r="AZ975" s="8"/>
      <c r="BA975" s="8"/>
      <c r="BB975" s="8"/>
      <c r="BC975" s="8"/>
      <c r="BD975" s="8"/>
      <c r="BE975" s="8"/>
      <c r="BF975" s="8"/>
      <c r="BG975" s="8"/>
      <c r="BH975" s="8"/>
      <c r="BI975" s="8"/>
      <c r="BJ975" s="8"/>
      <c r="BK975" s="8"/>
      <c r="BL975" s="8"/>
      <c r="BM975" s="8"/>
      <c r="BN975" s="8"/>
      <c r="BO975" s="8"/>
      <c r="BP975" s="8"/>
      <c r="BQ975" s="8"/>
      <c r="BR975" s="8"/>
      <c r="BS975" s="8"/>
      <c r="BT975" s="8"/>
    </row>
    <row r="976" ht="15.75" customHeight="1">
      <c r="A976" s="8"/>
      <c r="B976" s="8"/>
      <c r="C976" s="8"/>
      <c r="D976" s="8"/>
      <c r="E976" s="8"/>
      <c r="F976" s="8"/>
      <c r="G976" s="595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595"/>
      <c r="AA976" s="8"/>
      <c r="AB976" s="8"/>
      <c r="AC976" s="8"/>
      <c r="AD976" s="595"/>
      <c r="AE976" s="8"/>
      <c r="AF976" s="8"/>
      <c r="AG976" s="8"/>
      <c r="AH976" s="8"/>
      <c r="AI976" s="8"/>
      <c r="AJ976" s="8"/>
      <c r="AK976" s="8"/>
      <c r="AL976" s="8"/>
      <c r="AM976" s="8"/>
      <c r="AN976" s="8"/>
      <c r="AO976" s="8"/>
      <c r="AP976" s="8"/>
      <c r="AQ976" s="8"/>
      <c r="AR976" s="8"/>
      <c r="AS976" s="8"/>
      <c r="AT976" s="8"/>
      <c r="AU976" s="8"/>
      <c r="AV976" s="8"/>
      <c r="AW976" s="8"/>
      <c r="AX976" s="8"/>
      <c r="AY976" s="8"/>
      <c r="AZ976" s="8"/>
      <c r="BA976" s="8"/>
      <c r="BB976" s="8"/>
      <c r="BC976" s="8"/>
      <c r="BD976" s="8"/>
      <c r="BE976" s="8"/>
      <c r="BF976" s="8"/>
      <c r="BG976" s="8"/>
      <c r="BH976" s="8"/>
      <c r="BI976" s="8"/>
      <c r="BJ976" s="8"/>
      <c r="BK976" s="8"/>
      <c r="BL976" s="8"/>
      <c r="BM976" s="8"/>
      <c r="BN976" s="8"/>
      <c r="BO976" s="8"/>
      <c r="BP976" s="8"/>
      <c r="BQ976" s="8"/>
      <c r="BR976" s="8"/>
      <c r="BS976" s="8"/>
      <c r="BT976" s="8"/>
    </row>
    <row r="977" ht="15.75" customHeight="1">
      <c r="A977" s="8"/>
      <c r="B977" s="8"/>
      <c r="C977" s="8"/>
      <c r="D977" s="8"/>
      <c r="E977" s="8"/>
      <c r="F977" s="8"/>
      <c r="G977" s="595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595"/>
      <c r="AA977" s="8"/>
      <c r="AB977" s="8"/>
      <c r="AC977" s="8"/>
      <c r="AD977" s="595"/>
      <c r="AE977" s="8"/>
      <c r="AF977" s="8"/>
      <c r="AG977" s="8"/>
      <c r="AH977" s="8"/>
      <c r="AI977" s="8"/>
      <c r="AJ977" s="8"/>
      <c r="AK977" s="8"/>
      <c r="AL977" s="8"/>
      <c r="AM977" s="8"/>
      <c r="AN977" s="8"/>
      <c r="AO977" s="8"/>
      <c r="AP977" s="8"/>
      <c r="AQ977" s="8"/>
      <c r="AR977" s="8"/>
      <c r="AS977" s="8"/>
      <c r="AT977" s="8"/>
      <c r="AU977" s="8"/>
      <c r="AV977" s="8"/>
      <c r="AW977" s="8"/>
      <c r="AX977" s="8"/>
      <c r="AY977" s="8"/>
      <c r="AZ977" s="8"/>
      <c r="BA977" s="8"/>
      <c r="BB977" s="8"/>
      <c r="BC977" s="8"/>
      <c r="BD977" s="8"/>
      <c r="BE977" s="8"/>
      <c r="BF977" s="8"/>
      <c r="BG977" s="8"/>
      <c r="BH977" s="8"/>
      <c r="BI977" s="8"/>
      <c r="BJ977" s="8"/>
      <c r="BK977" s="8"/>
      <c r="BL977" s="8"/>
      <c r="BM977" s="8"/>
      <c r="BN977" s="8"/>
      <c r="BO977" s="8"/>
      <c r="BP977" s="8"/>
      <c r="BQ977" s="8"/>
      <c r="BR977" s="8"/>
      <c r="BS977" s="8"/>
      <c r="BT977" s="8"/>
    </row>
    <row r="978" ht="15.75" customHeight="1">
      <c r="A978" s="8"/>
      <c r="B978" s="8"/>
      <c r="C978" s="8"/>
      <c r="D978" s="8"/>
      <c r="E978" s="8"/>
      <c r="F978" s="8"/>
      <c r="G978" s="595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595"/>
      <c r="AA978" s="8"/>
      <c r="AB978" s="8"/>
      <c r="AC978" s="8"/>
      <c r="AD978" s="595"/>
      <c r="AE978" s="8"/>
      <c r="AF978" s="8"/>
      <c r="AG978" s="8"/>
      <c r="AH978" s="8"/>
      <c r="AI978" s="8"/>
      <c r="AJ978" s="8"/>
      <c r="AK978" s="8"/>
      <c r="AL978" s="8"/>
      <c r="AM978" s="8"/>
      <c r="AN978" s="8"/>
      <c r="AO978" s="8"/>
      <c r="AP978" s="8"/>
      <c r="AQ978" s="8"/>
      <c r="AR978" s="8"/>
      <c r="AS978" s="8"/>
      <c r="AT978" s="8"/>
      <c r="AU978" s="8"/>
      <c r="AV978" s="8"/>
      <c r="AW978" s="8"/>
      <c r="AX978" s="8"/>
      <c r="AY978" s="8"/>
      <c r="AZ978" s="8"/>
      <c r="BA978" s="8"/>
      <c r="BB978" s="8"/>
      <c r="BC978" s="8"/>
      <c r="BD978" s="8"/>
      <c r="BE978" s="8"/>
      <c r="BF978" s="8"/>
      <c r="BG978" s="8"/>
      <c r="BH978" s="8"/>
      <c r="BI978" s="8"/>
      <c r="BJ978" s="8"/>
      <c r="BK978" s="8"/>
      <c r="BL978" s="8"/>
      <c r="BM978" s="8"/>
      <c r="BN978" s="8"/>
      <c r="BO978" s="8"/>
      <c r="BP978" s="8"/>
      <c r="BQ978" s="8"/>
      <c r="BR978" s="8"/>
      <c r="BS978" s="8"/>
      <c r="BT978" s="8"/>
    </row>
    <row r="979" ht="15.75" customHeight="1">
      <c r="A979" s="8"/>
      <c r="B979" s="8"/>
      <c r="C979" s="8"/>
      <c r="D979" s="8"/>
      <c r="E979" s="8"/>
      <c r="F979" s="8"/>
      <c r="G979" s="595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595"/>
      <c r="AA979" s="8"/>
      <c r="AB979" s="8"/>
      <c r="AC979" s="8"/>
      <c r="AD979" s="595"/>
      <c r="AE979" s="8"/>
      <c r="AF979" s="8"/>
      <c r="AG979" s="8"/>
      <c r="AH979" s="8"/>
      <c r="AI979" s="8"/>
      <c r="AJ979" s="8"/>
      <c r="AK979" s="8"/>
      <c r="AL979" s="8"/>
      <c r="AM979" s="8"/>
      <c r="AN979" s="8"/>
      <c r="AO979" s="8"/>
      <c r="AP979" s="8"/>
      <c r="AQ979" s="8"/>
      <c r="AR979" s="8"/>
      <c r="AS979" s="8"/>
      <c r="AT979" s="8"/>
      <c r="AU979" s="8"/>
      <c r="AV979" s="8"/>
      <c r="AW979" s="8"/>
      <c r="AX979" s="8"/>
      <c r="AY979" s="8"/>
      <c r="AZ979" s="8"/>
      <c r="BA979" s="8"/>
      <c r="BB979" s="8"/>
      <c r="BC979" s="8"/>
      <c r="BD979" s="8"/>
      <c r="BE979" s="8"/>
      <c r="BF979" s="8"/>
      <c r="BG979" s="8"/>
      <c r="BH979" s="8"/>
      <c r="BI979" s="8"/>
      <c r="BJ979" s="8"/>
      <c r="BK979" s="8"/>
      <c r="BL979" s="8"/>
      <c r="BM979" s="8"/>
      <c r="BN979" s="8"/>
      <c r="BO979" s="8"/>
      <c r="BP979" s="8"/>
      <c r="BQ979" s="8"/>
      <c r="BR979" s="8"/>
      <c r="BS979" s="8"/>
      <c r="BT979" s="8"/>
    </row>
    <row r="980" ht="15.75" customHeight="1">
      <c r="A980" s="8"/>
      <c r="B980" s="8"/>
      <c r="C980" s="8"/>
      <c r="D980" s="8"/>
      <c r="E980" s="8"/>
      <c r="F980" s="8"/>
      <c r="G980" s="595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595"/>
      <c r="AA980" s="8"/>
      <c r="AB980" s="8"/>
      <c r="AC980" s="8"/>
      <c r="AD980" s="595"/>
      <c r="AE980" s="8"/>
      <c r="AF980" s="8"/>
      <c r="AG980" s="8"/>
      <c r="AH980" s="8"/>
      <c r="AI980" s="8"/>
      <c r="AJ980" s="8"/>
      <c r="AK980" s="8"/>
      <c r="AL980" s="8"/>
      <c r="AM980" s="8"/>
      <c r="AN980" s="8"/>
      <c r="AO980" s="8"/>
      <c r="AP980" s="8"/>
      <c r="AQ980" s="8"/>
      <c r="AR980" s="8"/>
      <c r="AS980" s="8"/>
      <c r="AT980" s="8"/>
      <c r="AU980" s="8"/>
      <c r="AV980" s="8"/>
      <c r="AW980" s="8"/>
      <c r="AX980" s="8"/>
      <c r="AY980" s="8"/>
      <c r="AZ980" s="8"/>
      <c r="BA980" s="8"/>
      <c r="BB980" s="8"/>
      <c r="BC980" s="8"/>
      <c r="BD980" s="8"/>
      <c r="BE980" s="8"/>
      <c r="BF980" s="8"/>
      <c r="BG980" s="8"/>
      <c r="BH980" s="8"/>
      <c r="BI980" s="8"/>
      <c r="BJ980" s="8"/>
      <c r="BK980" s="8"/>
      <c r="BL980" s="8"/>
      <c r="BM980" s="8"/>
      <c r="BN980" s="8"/>
      <c r="BO980" s="8"/>
      <c r="BP980" s="8"/>
      <c r="BQ980" s="8"/>
      <c r="BR980" s="8"/>
      <c r="BS980" s="8"/>
      <c r="BT980" s="8"/>
    </row>
    <row r="981" ht="15.75" customHeight="1">
      <c r="A981" s="8"/>
      <c r="B981" s="8"/>
      <c r="C981" s="8"/>
      <c r="D981" s="8"/>
      <c r="E981" s="8"/>
      <c r="F981" s="8"/>
      <c r="G981" s="595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595"/>
      <c r="AA981" s="8"/>
      <c r="AB981" s="8"/>
      <c r="AC981" s="8"/>
      <c r="AD981" s="595"/>
      <c r="AE981" s="8"/>
      <c r="AF981" s="8"/>
      <c r="AG981" s="8"/>
      <c r="AH981" s="8"/>
      <c r="AI981" s="8"/>
      <c r="AJ981" s="8"/>
      <c r="AK981" s="8"/>
      <c r="AL981" s="8"/>
      <c r="AM981" s="8"/>
      <c r="AN981" s="8"/>
      <c r="AO981" s="8"/>
      <c r="AP981" s="8"/>
      <c r="AQ981" s="8"/>
      <c r="AR981" s="8"/>
      <c r="AS981" s="8"/>
      <c r="AT981" s="8"/>
      <c r="AU981" s="8"/>
      <c r="AV981" s="8"/>
      <c r="AW981" s="8"/>
      <c r="AX981" s="8"/>
      <c r="AY981" s="8"/>
      <c r="AZ981" s="8"/>
      <c r="BA981" s="8"/>
      <c r="BB981" s="8"/>
      <c r="BC981" s="8"/>
      <c r="BD981" s="8"/>
      <c r="BE981" s="8"/>
      <c r="BF981" s="8"/>
      <c r="BG981" s="8"/>
      <c r="BH981" s="8"/>
      <c r="BI981" s="8"/>
      <c r="BJ981" s="8"/>
      <c r="BK981" s="8"/>
      <c r="BL981" s="8"/>
      <c r="BM981" s="8"/>
      <c r="BN981" s="8"/>
      <c r="BO981" s="8"/>
      <c r="BP981" s="8"/>
      <c r="BQ981" s="8"/>
      <c r="BR981" s="8"/>
      <c r="BS981" s="8"/>
      <c r="BT981" s="8"/>
    </row>
    <row r="982" ht="15.75" customHeight="1">
      <c r="A982" s="8"/>
      <c r="B982" s="8"/>
      <c r="C982" s="8"/>
      <c r="D982" s="8"/>
      <c r="E982" s="8"/>
      <c r="F982" s="8"/>
      <c r="G982" s="595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595"/>
      <c r="AA982" s="8"/>
      <c r="AB982" s="8"/>
      <c r="AC982" s="8"/>
      <c r="AD982" s="595"/>
      <c r="AE982" s="8"/>
      <c r="AF982" s="8"/>
      <c r="AG982" s="8"/>
      <c r="AH982" s="8"/>
      <c r="AI982" s="8"/>
      <c r="AJ982" s="8"/>
      <c r="AK982" s="8"/>
      <c r="AL982" s="8"/>
      <c r="AM982" s="8"/>
      <c r="AN982" s="8"/>
      <c r="AO982" s="8"/>
      <c r="AP982" s="8"/>
      <c r="AQ982" s="8"/>
      <c r="AR982" s="8"/>
      <c r="AS982" s="8"/>
      <c r="AT982" s="8"/>
      <c r="AU982" s="8"/>
      <c r="AV982" s="8"/>
      <c r="AW982" s="8"/>
      <c r="AX982" s="8"/>
      <c r="AY982" s="8"/>
      <c r="AZ982" s="8"/>
      <c r="BA982" s="8"/>
      <c r="BB982" s="8"/>
      <c r="BC982" s="8"/>
      <c r="BD982" s="8"/>
      <c r="BE982" s="8"/>
      <c r="BF982" s="8"/>
      <c r="BG982" s="8"/>
      <c r="BH982" s="8"/>
      <c r="BI982" s="8"/>
      <c r="BJ982" s="8"/>
      <c r="BK982" s="8"/>
      <c r="BL982" s="8"/>
      <c r="BM982" s="8"/>
      <c r="BN982" s="8"/>
      <c r="BO982" s="8"/>
      <c r="BP982" s="8"/>
      <c r="BQ982" s="8"/>
      <c r="BR982" s="8"/>
      <c r="BS982" s="8"/>
      <c r="BT982" s="8"/>
    </row>
    <row r="983" ht="15.75" customHeight="1">
      <c r="A983" s="8"/>
      <c r="B983" s="8"/>
      <c r="C983" s="8"/>
      <c r="D983" s="8"/>
      <c r="E983" s="8"/>
      <c r="F983" s="8"/>
      <c r="G983" s="595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595"/>
      <c r="AA983" s="8"/>
      <c r="AB983" s="8"/>
      <c r="AC983" s="8"/>
      <c r="AD983" s="595"/>
      <c r="AE983" s="8"/>
      <c r="AF983" s="8"/>
      <c r="AG983" s="8"/>
      <c r="AH983" s="8"/>
      <c r="AI983" s="8"/>
      <c r="AJ983" s="8"/>
      <c r="AK983" s="8"/>
      <c r="AL983" s="8"/>
      <c r="AM983" s="8"/>
      <c r="AN983" s="8"/>
      <c r="AO983" s="8"/>
      <c r="AP983" s="8"/>
      <c r="AQ983" s="8"/>
      <c r="AR983" s="8"/>
      <c r="AS983" s="8"/>
      <c r="AT983" s="8"/>
      <c r="AU983" s="8"/>
      <c r="AV983" s="8"/>
      <c r="AW983" s="8"/>
      <c r="AX983" s="8"/>
      <c r="AY983" s="8"/>
      <c r="AZ983" s="8"/>
      <c r="BA983" s="8"/>
      <c r="BB983" s="8"/>
      <c r="BC983" s="8"/>
      <c r="BD983" s="8"/>
      <c r="BE983" s="8"/>
      <c r="BF983" s="8"/>
      <c r="BG983" s="8"/>
      <c r="BH983" s="8"/>
      <c r="BI983" s="8"/>
      <c r="BJ983" s="8"/>
      <c r="BK983" s="8"/>
      <c r="BL983" s="8"/>
      <c r="BM983" s="8"/>
      <c r="BN983" s="8"/>
      <c r="BO983" s="8"/>
      <c r="BP983" s="8"/>
      <c r="BQ983" s="8"/>
      <c r="BR983" s="8"/>
      <c r="BS983" s="8"/>
      <c r="BT983" s="8"/>
    </row>
    <row r="984" ht="15.75" customHeight="1">
      <c r="A984" s="8"/>
      <c r="B984" s="8"/>
      <c r="C984" s="8"/>
      <c r="D984" s="8"/>
      <c r="E984" s="8"/>
      <c r="F984" s="8"/>
      <c r="G984" s="595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595"/>
      <c r="AA984" s="8"/>
      <c r="AB984" s="8"/>
      <c r="AC984" s="8"/>
      <c r="AD984" s="595"/>
      <c r="AE984" s="8"/>
      <c r="AF984" s="8"/>
      <c r="AG984" s="8"/>
      <c r="AH984" s="8"/>
      <c r="AI984" s="8"/>
      <c r="AJ984" s="8"/>
      <c r="AK984" s="8"/>
      <c r="AL984" s="8"/>
      <c r="AM984" s="8"/>
      <c r="AN984" s="8"/>
      <c r="AO984" s="8"/>
      <c r="AP984" s="8"/>
      <c r="AQ984" s="8"/>
      <c r="AR984" s="8"/>
      <c r="AS984" s="8"/>
      <c r="AT984" s="8"/>
      <c r="AU984" s="8"/>
      <c r="AV984" s="8"/>
      <c r="AW984" s="8"/>
      <c r="AX984" s="8"/>
      <c r="AY984" s="8"/>
      <c r="AZ984" s="8"/>
      <c r="BA984" s="8"/>
      <c r="BB984" s="8"/>
      <c r="BC984" s="8"/>
      <c r="BD984" s="8"/>
      <c r="BE984" s="8"/>
      <c r="BF984" s="8"/>
      <c r="BG984" s="8"/>
      <c r="BH984" s="8"/>
      <c r="BI984" s="8"/>
      <c r="BJ984" s="8"/>
      <c r="BK984" s="8"/>
      <c r="BL984" s="8"/>
      <c r="BM984" s="8"/>
      <c r="BN984" s="8"/>
      <c r="BO984" s="8"/>
      <c r="BP984" s="8"/>
      <c r="BQ984" s="8"/>
      <c r="BR984" s="8"/>
      <c r="BS984" s="8"/>
      <c r="BT984" s="8"/>
    </row>
    <row r="985" ht="15.75" customHeight="1">
      <c r="A985" s="8"/>
      <c r="B985" s="8"/>
      <c r="C985" s="8"/>
      <c r="D985" s="8"/>
      <c r="E985" s="8"/>
      <c r="F985" s="8"/>
      <c r="G985" s="595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595"/>
      <c r="AA985" s="8"/>
      <c r="AB985" s="8"/>
      <c r="AC985" s="8"/>
      <c r="AD985" s="595"/>
      <c r="AE985" s="8"/>
      <c r="AF985" s="8"/>
      <c r="AG985" s="8"/>
      <c r="AH985" s="8"/>
      <c r="AI985" s="8"/>
      <c r="AJ985" s="8"/>
      <c r="AK985" s="8"/>
      <c r="AL985" s="8"/>
      <c r="AM985" s="8"/>
      <c r="AN985" s="8"/>
      <c r="AO985" s="8"/>
      <c r="AP985" s="8"/>
      <c r="AQ985" s="8"/>
      <c r="AR985" s="8"/>
      <c r="AS985" s="8"/>
      <c r="AT985" s="8"/>
      <c r="AU985" s="8"/>
      <c r="AV985" s="8"/>
      <c r="AW985" s="8"/>
      <c r="AX985" s="8"/>
      <c r="AY985" s="8"/>
      <c r="AZ985" s="8"/>
      <c r="BA985" s="8"/>
      <c r="BB985" s="8"/>
      <c r="BC985" s="8"/>
      <c r="BD985" s="8"/>
      <c r="BE985" s="8"/>
      <c r="BF985" s="8"/>
      <c r="BG985" s="8"/>
      <c r="BH985" s="8"/>
      <c r="BI985" s="8"/>
      <c r="BJ985" s="8"/>
      <c r="BK985" s="8"/>
      <c r="BL985" s="8"/>
      <c r="BM985" s="8"/>
      <c r="BN985" s="8"/>
      <c r="BO985" s="8"/>
      <c r="BP985" s="8"/>
      <c r="BQ985" s="8"/>
      <c r="BR985" s="8"/>
      <c r="BS985" s="8"/>
      <c r="BT985" s="8"/>
    </row>
    <row r="986" ht="15.75" customHeight="1">
      <c r="A986" s="8"/>
      <c r="B986" s="8"/>
      <c r="C986" s="8"/>
      <c r="D986" s="8"/>
      <c r="E986" s="8"/>
      <c r="F986" s="8"/>
      <c r="G986" s="595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595"/>
      <c r="AA986" s="8"/>
      <c r="AB986" s="8"/>
      <c r="AC986" s="8"/>
      <c r="AD986" s="595"/>
      <c r="AE986" s="8"/>
      <c r="AF986" s="8"/>
      <c r="AG986" s="8"/>
      <c r="AH986" s="8"/>
      <c r="AI986" s="8"/>
      <c r="AJ986" s="8"/>
      <c r="AK986" s="8"/>
      <c r="AL986" s="8"/>
      <c r="AM986" s="8"/>
      <c r="AN986" s="8"/>
      <c r="AO986" s="8"/>
      <c r="AP986" s="8"/>
      <c r="AQ986" s="8"/>
      <c r="AR986" s="8"/>
      <c r="AS986" s="8"/>
      <c r="AT986" s="8"/>
      <c r="AU986" s="8"/>
      <c r="AV986" s="8"/>
      <c r="AW986" s="8"/>
      <c r="AX986" s="8"/>
      <c r="AY986" s="8"/>
      <c r="AZ986" s="8"/>
      <c r="BA986" s="8"/>
      <c r="BB986" s="8"/>
      <c r="BC986" s="8"/>
      <c r="BD986" s="8"/>
      <c r="BE986" s="8"/>
      <c r="BF986" s="8"/>
      <c r="BG986" s="8"/>
      <c r="BH986" s="8"/>
      <c r="BI986" s="8"/>
      <c r="BJ986" s="8"/>
      <c r="BK986" s="8"/>
      <c r="BL986" s="8"/>
      <c r="BM986" s="8"/>
      <c r="BN986" s="8"/>
      <c r="BO986" s="8"/>
      <c r="BP986" s="8"/>
      <c r="BQ986" s="8"/>
      <c r="BR986" s="8"/>
      <c r="BS986" s="8"/>
      <c r="BT986" s="8"/>
    </row>
    <row r="987" ht="15.75" customHeight="1">
      <c r="A987" s="8"/>
      <c r="B987" s="8"/>
      <c r="C987" s="8"/>
      <c r="D987" s="8"/>
      <c r="E987" s="8"/>
      <c r="F987" s="8"/>
      <c r="G987" s="595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595"/>
      <c r="AA987" s="8"/>
      <c r="AB987" s="8"/>
      <c r="AC987" s="8"/>
      <c r="AD987" s="595"/>
      <c r="AE987" s="8"/>
      <c r="AF987" s="8"/>
      <c r="AG987" s="8"/>
      <c r="AH987" s="8"/>
      <c r="AI987" s="8"/>
      <c r="AJ987" s="8"/>
      <c r="AK987" s="8"/>
      <c r="AL987" s="8"/>
      <c r="AM987" s="8"/>
      <c r="AN987" s="8"/>
      <c r="AO987" s="8"/>
      <c r="AP987" s="8"/>
      <c r="AQ987" s="8"/>
      <c r="AR987" s="8"/>
      <c r="AS987" s="8"/>
      <c r="AT987" s="8"/>
      <c r="AU987" s="8"/>
      <c r="AV987" s="8"/>
      <c r="AW987" s="8"/>
      <c r="AX987" s="8"/>
      <c r="AY987" s="8"/>
      <c r="AZ987" s="8"/>
      <c r="BA987" s="8"/>
      <c r="BB987" s="8"/>
      <c r="BC987" s="8"/>
      <c r="BD987" s="8"/>
      <c r="BE987" s="8"/>
      <c r="BF987" s="8"/>
      <c r="BG987" s="8"/>
      <c r="BH987" s="8"/>
      <c r="BI987" s="8"/>
      <c r="BJ987" s="8"/>
      <c r="BK987" s="8"/>
      <c r="BL987" s="8"/>
      <c r="BM987" s="8"/>
      <c r="BN987" s="8"/>
      <c r="BO987" s="8"/>
      <c r="BP987" s="8"/>
      <c r="BQ987" s="8"/>
      <c r="BR987" s="8"/>
      <c r="BS987" s="8"/>
      <c r="BT987" s="8"/>
    </row>
    <row r="988" ht="15.75" customHeight="1">
      <c r="A988" s="8"/>
      <c r="B988" s="8"/>
      <c r="C988" s="8"/>
      <c r="D988" s="8"/>
      <c r="E988" s="8"/>
      <c r="F988" s="8"/>
      <c r="G988" s="595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595"/>
      <c r="AA988" s="8"/>
      <c r="AB988" s="8"/>
      <c r="AC988" s="8"/>
      <c r="AD988" s="595"/>
      <c r="AE988" s="8"/>
      <c r="AF988" s="8"/>
      <c r="AG988" s="8"/>
      <c r="AH988" s="8"/>
      <c r="AI988" s="8"/>
      <c r="AJ988" s="8"/>
      <c r="AK988" s="8"/>
      <c r="AL988" s="8"/>
      <c r="AM988" s="8"/>
      <c r="AN988" s="8"/>
      <c r="AO988" s="8"/>
      <c r="AP988" s="8"/>
      <c r="AQ988" s="8"/>
      <c r="AR988" s="8"/>
      <c r="AS988" s="8"/>
      <c r="AT988" s="8"/>
      <c r="AU988" s="8"/>
      <c r="AV988" s="8"/>
      <c r="AW988" s="8"/>
      <c r="AX988" s="8"/>
      <c r="AY988" s="8"/>
      <c r="AZ988" s="8"/>
      <c r="BA988" s="8"/>
      <c r="BB988" s="8"/>
      <c r="BC988" s="8"/>
      <c r="BD988" s="8"/>
      <c r="BE988" s="8"/>
      <c r="BF988" s="8"/>
      <c r="BG988" s="8"/>
      <c r="BH988" s="8"/>
      <c r="BI988" s="8"/>
      <c r="BJ988" s="8"/>
      <c r="BK988" s="8"/>
      <c r="BL988" s="8"/>
      <c r="BM988" s="8"/>
      <c r="BN988" s="8"/>
      <c r="BO988" s="8"/>
      <c r="BP988" s="8"/>
      <c r="BQ988" s="8"/>
      <c r="BR988" s="8"/>
      <c r="BS988" s="8"/>
      <c r="BT988" s="8"/>
    </row>
    <row r="989" ht="15.75" customHeight="1">
      <c r="A989" s="8"/>
      <c r="B989" s="8"/>
      <c r="C989" s="8"/>
      <c r="D989" s="8"/>
      <c r="E989" s="8"/>
      <c r="F989" s="8"/>
      <c r="G989" s="595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595"/>
      <c r="AA989" s="8"/>
      <c r="AB989" s="8"/>
      <c r="AC989" s="8"/>
      <c r="AD989" s="595"/>
      <c r="AE989" s="8"/>
      <c r="AF989" s="8"/>
      <c r="AG989" s="8"/>
      <c r="AH989" s="8"/>
      <c r="AI989" s="8"/>
      <c r="AJ989" s="8"/>
      <c r="AK989" s="8"/>
      <c r="AL989" s="8"/>
      <c r="AM989" s="8"/>
      <c r="AN989" s="8"/>
      <c r="AO989" s="8"/>
      <c r="AP989" s="8"/>
      <c r="AQ989" s="8"/>
      <c r="AR989" s="8"/>
      <c r="AS989" s="8"/>
      <c r="AT989" s="8"/>
      <c r="AU989" s="8"/>
      <c r="AV989" s="8"/>
      <c r="AW989" s="8"/>
      <c r="AX989" s="8"/>
      <c r="AY989" s="8"/>
      <c r="AZ989" s="8"/>
      <c r="BA989" s="8"/>
      <c r="BB989" s="8"/>
      <c r="BC989" s="8"/>
      <c r="BD989" s="8"/>
      <c r="BE989" s="8"/>
      <c r="BF989" s="8"/>
      <c r="BG989" s="8"/>
      <c r="BH989" s="8"/>
      <c r="BI989" s="8"/>
      <c r="BJ989" s="8"/>
      <c r="BK989" s="8"/>
      <c r="BL989" s="8"/>
      <c r="BM989" s="8"/>
      <c r="BN989" s="8"/>
      <c r="BO989" s="8"/>
      <c r="BP989" s="8"/>
      <c r="BQ989" s="8"/>
      <c r="BR989" s="8"/>
      <c r="BS989" s="8"/>
      <c r="BT989" s="8"/>
    </row>
    <row r="990" ht="15.75" customHeight="1">
      <c r="A990" s="8"/>
      <c r="B990" s="8"/>
      <c r="C990" s="8"/>
      <c r="D990" s="8"/>
      <c r="E990" s="8"/>
      <c r="F990" s="8"/>
      <c r="G990" s="595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595"/>
      <c r="AA990" s="8"/>
      <c r="AB990" s="8"/>
      <c r="AC990" s="8"/>
      <c r="AD990" s="595"/>
      <c r="AE990" s="8"/>
      <c r="AF990" s="8"/>
      <c r="AG990" s="8"/>
      <c r="AH990" s="8"/>
      <c r="AI990" s="8"/>
      <c r="AJ990" s="8"/>
      <c r="AK990" s="8"/>
      <c r="AL990" s="8"/>
      <c r="AM990" s="8"/>
      <c r="AN990" s="8"/>
      <c r="AO990" s="8"/>
      <c r="AP990" s="8"/>
      <c r="AQ990" s="8"/>
      <c r="AR990" s="8"/>
      <c r="AS990" s="8"/>
      <c r="AT990" s="8"/>
      <c r="AU990" s="8"/>
      <c r="AV990" s="8"/>
      <c r="AW990" s="8"/>
      <c r="AX990" s="8"/>
      <c r="AY990" s="8"/>
      <c r="AZ990" s="8"/>
      <c r="BA990" s="8"/>
      <c r="BB990" s="8"/>
      <c r="BC990" s="8"/>
      <c r="BD990" s="8"/>
      <c r="BE990" s="8"/>
      <c r="BF990" s="8"/>
      <c r="BG990" s="8"/>
      <c r="BH990" s="8"/>
      <c r="BI990" s="8"/>
      <c r="BJ990" s="8"/>
      <c r="BK990" s="8"/>
      <c r="BL990" s="8"/>
      <c r="BM990" s="8"/>
      <c r="BN990" s="8"/>
      <c r="BO990" s="8"/>
      <c r="BP990" s="8"/>
      <c r="BQ990" s="8"/>
      <c r="BR990" s="8"/>
      <c r="BS990" s="8"/>
      <c r="BT990" s="8"/>
    </row>
    <row r="991" ht="15.75" customHeight="1">
      <c r="A991" s="8"/>
      <c r="B991" s="8"/>
      <c r="C991" s="8"/>
      <c r="D991" s="8"/>
      <c r="E991" s="8"/>
      <c r="F991" s="8"/>
      <c r="G991" s="595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595"/>
      <c r="AA991" s="8"/>
      <c r="AB991" s="8"/>
      <c r="AC991" s="8"/>
      <c r="AD991" s="595"/>
      <c r="AE991" s="8"/>
      <c r="AF991" s="8"/>
      <c r="AG991" s="8"/>
      <c r="AH991" s="8"/>
      <c r="AI991" s="8"/>
      <c r="AJ991" s="8"/>
      <c r="AK991" s="8"/>
      <c r="AL991" s="8"/>
      <c r="AM991" s="8"/>
      <c r="AN991" s="8"/>
      <c r="AO991" s="8"/>
      <c r="AP991" s="8"/>
      <c r="AQ991" s="8"/>
      <c r="AR991" s="8"/>
      <c r="AS991" s="8"/>
      <c r="AT991" s="8"/>
      <c r="AU991" s="8"/>
      <c r="AV991" s="8"/>
      <c r="AW991" s="8"/>
      <c r="AX991" s="8"/>
      <c r="AY991" s="8"/>
      <c r="AZ991" s="8"/>
      <c r="BA991" s="8"/>
      <c r="BB991" s="8"/>
      <c r="BC991" s="8"/>
      <c r="BD991" s="8"/>
      <c r="BE991" s="8"/>
      <c r="BF991" s="8"/>
      <c r="BG991" s="8"/>
      <c r="BH991" s="8"/>
      <c r="BI991" s="8"/>
      <c r="BJ991" s="8"/>
      <c r="BK991" s="8"/>
      <c r="BL991" s="8"/>
      <c r="BM991" s="8"/>
      <c r="BN991" s="8"/>
      <c r="BO991" s="8"/>
      <c r="BP991" s="8"/>
      <c r="BQ991" s="8"/>
      <c r="BR991" s="8"/>
      <c r="BS991" s="8"/>
      <c r="BT991" s="8"/>
    </row>
    <row r="992" ht="15.75" customHeight="1">
      <c r="A992" s="8"/>
      <c r="B992" s="8"/>
      <c r="C992" s="8"/>
      <c r="D992" s="8"/>
      <c r="E992" s="8"/>
      <c r="F992" s="8"/>
      <c r="G992" s="595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595"/>
      <c r="AA992" s="8"/>
      <c r="AB992" s="8"/>
      <c r="AC992" s="8"/>
      <c r="AD992" s="595"/>
      <c r="AE992" s="8"/>
      <c r="AF992" s="8"/>
      <c r="AG992" s="8"/>
      <c r="AH992" s="8"/>
      <c r="AI992" s="8"/>
      <c r="AJ992" s="8"/>
      <c r="AK992" s="8"/>
      <c r="AL992" s="8"/>
      <c r="AM992" s="8"/>
      <c r="AN992" s="8"/>
      <c r="AO992" s="8"/>
      <c r="AP992" s="8"/>
      <c r="AQ992" s="8"/>
      <c r="AR992" s="8"/>
      <c r="AS992" s="8"/>
      <c r="AT992" s="8"/>
      <c r="AU992" s="8"/>
      <c r="AV992" s="8"/>
      <c r="AW992" s="8"/>
      <c r="AX992" s="8"/>
      <c r="AY992" s="8"/>
      <c r="AZ992" s="8"/>
      <c r="BA992" s="8"/>
      <c r="BB992" s="8"/>
      <c r="BC992" s="8"/>
      <c r="BD992" s="8"/>
      <c r="BE992" s="8"/>
      <c r="BF992" s="8"/>
      <c r="BG992" s="8"/>
      <c r="BH992" s="8"/>
      <c r="BI992" s="8"/>
      <c r="BJ992" s="8"/>
      <c r="BK992" s="8"/>
      <c r="BL992" s="8"/>
      <c r="BM992" s="8"/>
      <c r="BN992" s="8"/>
      <c r="BO992" s="8"/>
      <c r="BP992" s="8"/>
      <c r="BQ992" s="8"/>
      <c r="BR992" s="8"/>
      <c r="BS992" s="8"/>
      <c r="BT992" s="8"/>
    </row>
    <row r="993" ht="15.75" customHeight="1">
      <c r="A993" s="8"/>
      <c r="B993" s="8"/>
      <c r="C993" s="8"/>
      <c r="D993" s="8"/>
      <c r="E993" s="8"/>
      <c r="F993" s="8"/>
      <c r="G993" s="595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595"/>
      <c r="AA993" s="8"/>
      <c r="AB993" s="8"/>
      <c r="AC993" s="8"/>
      <c r="AD993" s="595"/>
      <c r="AE993" s="8"/>
      <c r="AF993" s="8"/>
      <c r="AG993" s="8"/>
      <c r="AH993" s="8"/>
      <c r="AI993" s="8"/>
      <c r="AJ993" s="8"/>
      <c r="AK993" s="8"/>
      <c r="AL993" s="8"/>
      <c r="AM993" s="8"/>
      <c r="AN993" s="8"/>
      <c r="AO993" s="8"/>
      <c r="AP993" s="8"/>
      <c r="AQ993" s="8"/>
      <c r="AR993" s="8"/>
      <c r="AS993" s="8"/>
      <c r="AT993" s="8"/>
      <c r="AU993" s="8"/>
      <c r="AV993" s="8"/>
      <c r="AW993" s="8"/>
      <c r="AX993" s="8"/>
      <c r="AY993" s="8"/>
      <c r="AZ993" s="8"/>
      <c r="BA993" s="8"/>
      <c r="BB993" s="8"/>
      <c r="BC993" s="8"/>
      <c r="BD993" s="8"/>
      <c r="BE993" s="8"/>
      <c r="BF993" s="8"/>
      <c r="BG993" s="8"/>
      <c r="BH993" s="8"/>
      <c r="BI993" s="8"/>
      <c r="BJ993" s="8"/>
      <c r="BK993" s="8"/>
      <c r="BL993" s="8"/>
      <c r="BM993" s="8"/>
      <c r="BN993" s="8"/>
      <c r="BO993" s="8"/>
      <c r="BP993" s="8"/>
      <c r="BQ993" s="8"/>
      <c r="BR993" s="8"/>
      <c r="BS993" s="8"/>
      <c r="BT993" s="8"/>
    </row>
    <row r="994" ht="15.75" customHeight="1">
      <c r="A994" s="8"/>
      <c r="B994" s="8"/>
      <c r="C994" s="8"/>
      <c r="D994" s="8"/>
      <c r="E994" s="8"/>
      <c r="F994" s="8"/>
      <c r="G994" s="595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595"/>
      <c r="AA994" s="8"/>
      <c r="AB994" s="8"/>
      <c r="AC994" s="8"/>
      <c r="AD994" s="595"/>
      <c r="AE994" s="8"/>
      <c r="AF994" s="8"/>
      <c r="AG994" s="8"/>
      <c r="AH994" s="8"/>
      <c r="AI994" s="8"/>
      <c r="AJ994" s="8"/>
      <c r="AK994" s="8"/>
      <c r="AL994" s="8"/>
      <c r="AM994" s="8"/>
      <c r="AN994" s="8"/>
      <c r="AO994" s="8"/>
      <c r="AP994" s="8"/>
      <c r="AQ994" s="8"/>
      <c r="AR994" s="8"/>
      <c r="AS994" s="8"/>
      <c r="AT994" s="8"/>
      <c r="AU994" s="8"/>
      <c r="AV994" s="8"/>
      <c r="AW994" s="8"/>
      <c r="AX994" s="8"/>
      <c r="AY994" s="8"/>
      <c r="AZ994" s="8"/>
      <c r="BA994" s="8"/>
      <c r="BB994" s="8"/>
      <c r="BC994" s="8"/>
      <c r="BD994" s="8"/>
      <c r="BE994" s="8"/>
      <c r="BF994" s="8"/>
      <c r="BG994" s="8"/>
      <c r="BH994" s="8"/>
      <c r="BI994" s="8"/>
      <c r="BJ994" s="8"/>
      <c r="BK994" s="8"/>
      <c r="BL994" s="8"/>
      <c r="BM994" s="8"/>
      <c r="BN994" s="8"/>
      <c r="BO994" s="8"/>
      <c r="BP994" s="8"/>
      <c r="BQ994" s="8"/>
      <c r="BR994" s="8"/>
      <c r="BS994" s="8"/>
      <c r="BT994" s="8"/>
    </row>
    <row r="995" ht="15.75" customHeight="1">
      <c r="A995" s="8"/>
      <c r="B995" s="8"/>
      <c r="C995" s="8"/>
      <c r="D995" s="8"/>
      <c r="E995" s="8"/>
      <c r="F995" s="8"/>
      <c r="G995" s="595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595"/>
      <c r="AA995" s="8"/>
      <c r="AB995" s="8"/>
      <c r="AC995" s="8"/>
      <c r="AD995" s="595"/>
      <c r="AE995" s="8"/>
      <c r="AF995" s="8"/>
      <c r="AG995" s="8"/>
      <c r="AH995" s="8"/>
      <c r="AI995" s="8"/>
      <c r="AJ995" s="8"/>
      <c r="AK995" s="8"/>
      <c r="AL995" s="8"/>
      <c r="AM995" s="8"/>
      <c r="AN995" s="8"/>
      <c r="AO995" s="8"/>
      <c r="AP995" s="8"/>
      <c r="AQ995" s="8"/>
      <c r="AR995" s="8"/>
      <c r="AS995" s="8"/>
      <c r="AT995" s="8"/>
      <c r="AU995" s="8"/>
      <c r="AV995" s="8"/>
      <c r="AW995" s="8"/>
      <c r="AX995" s="8"/>
      <c r="AY995" s="8"/>
      <c r="AZ995" s="8"/>
      <c r="BA995" s="8"/>
      <c r="BB995" s="8"/>
      <c r="BC995" s="8"/>
      <c r="BD995" s="8"/>
      <c r="BE995" s="8"/>
      <c r="BF995" s="8"/>
      <c r="BG995" s="8"/>
      <c r="BH995" s="8"/>
      <c r="BI995" s="8"/>
      <c r="BJ995" s="8"/>
      <c r="BK995" s="8"/>
      <c r="BL995" s="8"/>
      <c r="BM995" s="8"/>
      <c r="BN995" s="8"/>
      <c r="BO995" s="8"/>
      <c r="BP995" s="8"/>
      <c r="BQ995" s="8"/>
      <c r="BR995" s="8"/>
      <c r="BS995" s="8"/>
      <c r="BT995" s="8"/>
    </row>
    <row r="996" ht="15.75" customHeight="1">
      <c r="A996" s="8"/>
      <c r="B996" s="8"/>
      <c r="C996" s="8"/>
      <c r="D996" s="8"/>
      <c r="E996" s="8"/>
      <c r="F996" s="8"/>
      <c r="G996" s="595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595"/>
      <c r="AA996" s="8"/>
      <c r="AB996" s="8"/>
      <c r="AC996" s="8"/>
      <c r="AD996" s="595"/>
      <c r="AE996" s="8"/>
      <c r="AF996" s="8"/>
      <c r="AG996" s="8"/>
      <c r="AH996" s="8"/>
      <c r="AI996" s="8"/>
      <c r="AJ996" s="8"/>
      <c r="AK996" s="8"/>
      <c r="AL996" s="8"/>
      <c r="AM996" s="8"/>
      <c r="AN996" s="8"/>
      <c r="AO996" s="8"/>
      <c r="AP996" s="8"/>
      <c r="AQ996" s="8"/>
      <c r="AR996" s="8"/>
      <c r="AS996" s="8"/>
      <c r="AT996" s="8"/>
      <c r="AU996" s="8"/>
      <c r="AV996" s="8"/>
      <c r="AW996" s="8"/>
      <c r="AX996" s="8"/>
      <c r="AY996" s="8"/>
      <c r="AZ996" s="8"/>
      <c r="BA996" s="8"/>
      <c r="BB996" s="8"/>
      <c r="BC996" s="8"/>
      <c r="BD996" s="8"/>
      <c r="BE996" s="8"/>
      <c r="BF996" s="8"/>
      <c r="BG996" s="8"/>
      <c r="BH996" s="8"/>
      <c r="BI996" s="8"/>
      <c r="BJ996" s="8"/>
      <c r="BK996" s="8"/>
      <c r="BL996" s="8"/>
      <c r="BM996" s="8"/>
      <c r="BN996" s="8"/>
      <c r="BO996" s="8"/>
      <c r="BP996" s="8"/>
      <c r="BQ996" s="8"/>
      <c r="BR996" s="8"/>
      <c r="BS996" s="8"/>
      <c r="BT996" s="8"/>
    </row>
    <row r="997" ht="15.75" customHeight="1">
      <c r="A997" s="8"/>
      <c r="B997" s="8"/>
      <c r="C997" s="8"/>
      <c r="D997" s="8"/>
      <c r="E997" s="8"/>
      <c r="F997" s="8"/>
      <c r="G997" s="595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595"/>
      <c r="AA997" s="8"/>
      <c r="AB997" s="8"/>
      <c r="AC997" s="8"/>
      <c r="AD997" s="595"/>
      <c r="AE997" s="8"/>
      <c r="AF997" s="8"/>
      <c r="AG997" s="8"/>
      <c r="AH997" s="8"/>
      <c r="AI997" s="8"/>
      <c r="AJ997" s="8"/>
      <c r="AK997" s="8"/>
      <c r="AL997" s="8"/>
      <c r="AM997" s="8"/>
      <c r="AN997" s="8"/>
      <c r="AO997" s="8"/>
      <c r="AP997" s="8"/>
      <c r="AQ997" s="8"/>
      <c r="AR997" s="8"/>
      <c r="AS997" s="8"/>
      <c r="AT997" s="8"/>
      <c r="AU997" s="8"/>
      <c r="AV997" s="8"/>
      <c r="AW997" s="8"/>
      <c r="AX997" s="8"/>
      <c r="AY997" s="8"/>
      <c r="AZ997" s="8"/>
      <c r="BA997" s="8"/>
      <c r="BB997" s="8"/>
      <c r="BC997" s="8"/>
      <c r="BD997" s="8"/>
      <c r="BE997" s="8"/>
      <c r="BF997" s="8"/>
      <c r="BG997" s="8"/>
      <c r="BH997" s="8"/>
      <c r="BI997" s="8"/>
      <c r="BJ997" s="8"/>
      <c r="BK997" s="8"/>
      <c r="BL997" s="8"/>
      <c r="BM997" s="8"/>
      <c r="BN997" s="8"/>
      <c r="BO997" s="8"/>
      <c r="BP997" s="8"/>
      <c r="BQ997" s="8"/>
      <c r="BR997" s="8"/>
      <c r="BS997" s="8"/>
      <c r="BT997" s="8"/>
    </row>
    <row r="998" ht="15.75" customHeight="1">
      <c r="A998" s="8"/>
      <c r="B998" s="8"/>
      <c r="C998" s="8"/>
      <c r="D998" s="8"/>
      <c r="E998" s="8"/>
      <c r="F998" s="8"/>
      <c r="G998" s="595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595"/>
      <c r="AA998" s="8"/>
      <c r="AB998" s="8"/>
      <c r="AC998" s="8"/>
      <c r="AD998" s="595"/>
      <c r="AE998" s="8"/>
      <c r="AF998" s="8"/>
      <c r="AG998" s="8"/>
      <c r="AH998" s="8"/>
      <c r="AI998" s="8"/>
      <c r="AJ998" s="8"/>
      <c r="AK998" s="8"/>
      <c r="AL998" s="8"/>
      <c r="AM998" s="8"/>
      <c r="AN998" s="8"/>
      <c r="AO998" s="8"/>
      <c r="AP998" s="8"/>
      <c r="AQ998" s="8"/>
      <c r="AR998" s="8"/>
      <c r="AS998" s="8"/>
      <c r="AT998" s="8"/>
      <c r="AU998" s="8"/>
      <c r="AV998" s="8"/>
      <c r="AW998" s="8"/>
      <c r="AX998" s="8"/>
      <c r="AY998" s="8"/>
      <c r="AZ998" s="8"/>
      <c r="BA998" s="8"/>
      <c r="BB998" s="8"/>
      <c r="BC998" s="8"/>
      <c r="BD998" s="8"/>
      <c r="BE998" s="8"/>
      <c r="BF998" s="8"/>
      <c r="BG998" s="8"/>
      <c r="BH998" s="8"/>
      <c r="BI998" s="8"/>
      <c r="BJ998" s="8"/>
      <c r="BK998" s="8"/>
      <c r="BL998" s="8"/>
      <c r="BM998" s="8"/>
      <c r="BN998" s="8"/>
      <c r="BO998" s="8"/>
      <c r="BP998" s="8"/>
      <c r="BQ998" s="8"/>
      <c r="BR998" s="8"/>
      <c r="BS998" s="8"/>
      <c r="BT998" s="8"/>
    </row>
    <row r="999" ht="15.75" customHeight="1">
      <c r="A999" s="8"/>
      <c r="B999" s="8"/>
      <c r="C999" s="8"/>
      <c r="D999" s="8"/>
      <c r="E999" s="8"/>
      <c r="F999" s="8"/>
      <c r="G999" s="595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595"/>
      <c r="AA999" s="8"/>
      <c r="AB999" s="8"/>
      <c r="AC999" s="8"/>
      <c r="AD999" s="595"/>
      <c r="AE999" s="8"/>
      <c r="AF999" s="8"/>
      <c r="AG999" s="8"/>
      <c r="AH999" s="8"/>
      <c r="AI999" s="8"/>
      <c r="AJ999" s="8"/>
      <c r="AK999" s="8"/>
      <c r="AL999" s="8"/>
      <c r="AM999" s="8"/>
      <c r="AN999" s="8"/>
      <c r="AO999" s="8"/>
      <c r="AP999" s="8"/>
      <c r="AQ999" s="8"/>
      <c r="AR999" s="8"/>
      <c r="AS999" s="8"/>
      <c r="AT999" s="8"/>
      <c r="AU999" s="8"/>
      <c r="AV999" s="8"/>
      <c r="AW999" s="8"/>
      <c r="AX999" s="8"/>
      <c r="AY999" s="8"/>
      <c r="AZ999" s="8"/>
      <c r="BA999" s="8"/>
      <c r="BB999" s="8"/>
      <c r="BC999" s="8"/>
      <c r="BD999" s="8"/>
      <c r="BE999" s="8"/>
      <c r="BF999" s="8"/>
      <c r="BG999" s="8"/>
      <c r="BH999" s="8"/>
      <c r="BI999" s="8"/>
      <c r="BJ999" s="8"/>
      <c r="BK999" s="8"/>
      <c r="BL999" s="8"/>
      <c r="BM999" s="8"/>
      <c r="BN999" s="8"/>
      <c r="BO999" s="8"/>
      <c r="BP999" s="8"/>
      <c r="BQ999" s="8"/>
      <c r="BR999" s="8"/>
      <c r="BS999" s="8"/>
      <c r="BT999" s="8"/>
    </row>
    <row r="1000" ht="15.75" customHeight="1">
      <c r="A1000" s="8"/>
      <c r="B1000" s="8"/>
      <c r="C1000" s="8"/>
      <c r="D1000" s="8"/>
      <c r="E1000" s="8"/>
      <c r="F1000" s="8"/>
      <c r="G1000" s="595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595"/>
      <c r="AA1000" s="8"/>
      <c r="AB1000" s="8"/>
      <c r="AC1000" s="8"/>
      <c r="AD1000" s="595"/>
      <c r="AE1000" s="8"/>
      <c r="AF1000" s="8"/>
      <c r="AG1000" s="8"/>
      <c r="AH1000" s="8"/>
      <c r="AI1000" s="8"/>
      <c r="AJ1000" s="8"/>
      <c r="AK1000" s="8"/>
      <c r="AL1000" s="8"/>
      <c r="AM1000" s="8"/>
      <c r="AN1000" s="8"/>
      <c r="AO1000" s="8"/>
      <c r="AP1000" s="8"/>
      <c r="AQ1000" s="8"/>
      <c r="AR1000" s="8"/>
      <c r="AS1000" s="8"/>
      <c r="AT1000" s="8"/>
      <c r="AU1000" s="8"/>
      <c r="AV1000" s="8"/>
      <c r="AW1000" s="8"/>
      <c r="AX1000" s="8"/>
      <c r="AY1000" s="8"/>
      <c r="AZ1000" s="8"/>
      <c r="BA1000" s="8"/>
      <c r="BB1000" s="8"/>
      <c r="BC1000" s="8"/>
      <c r="BD1000" s="8"/>
      <c r="BE1000" s="8"/>
      <c r="BF1000" s="8"/>
      <c r="BG1000" s="8"/>
      <c r="BH1000" s="8"/>
      <c r="BI1000" s="8"/>
      <c r="BJ1000" s="8"/>
      <c r="BK1000" s="8"/>
      <c r="BL1000" s="8"/>
      <c r="BM1000" s="8"/>
      <c r="BN1000" s="8"/>
      <c r="BO1000" s="8"/>
      <c r="BP1000" s="8"/>
      <c r="BQ1000" s="8"/>
      <c r="BR1000" s="8"/>
      <c r="BS1000" s="8"/>
      <c r="BT1000" s="8"/>
    </row>
  </sheetData>
  <mergeCells count="590">
    <mergeCell ref="BQ56:BQ58"/>
    <mergeCell ref="BR56:BR58"/>
    <mergeCell ref="BL66:BR66"/>
    <mergeCell ref="BI56:BI57"/>
    <mergeCell ref="BJ56:BJ57"/>
    <mergeCell ref="BL56:BL58"/>
    <mergeCell ref="BM56:BM58"/>
    <mergeCell ref="BN56:BN58"/>
    <mergeCell ref="BO56:BO58"/>
    <mergeCell ref="BP56:BP58"/>
    <mergeCell ref="BI58:BJ58"/>
    <mergeCell ref="BB56:BB57"/>
    <mergeCell ref="BC56:BC57"/>
    <mergeCell ref="BD56:BD57"/>
    <mergeCell ref="BE56:BE57"/>
    <mergeCell ref="BF56:BF57"/>
    <mergeCell ref="BG56:BG57"/>
    <mergeCell ref="BH56:BH57"/>
    <mergeCell ref="BB67:BB68"/>
    <mergeCell ref="BC67:BC68"/>
    <mergeCell ref="BO67:BO69"/>
    <mergeCell ref="BP67:BP69"/>
    <mergeCell ref="BQ67:BQ69"/>
    <mergeCell ref="BR67:BR69"/>
    <mergeCell ref="BL116:BR116"/>
    <mergeCell ref="BD67:BD68"/>
    <mergeCell ref="BE67:BE68"/>
    <mergeCell ref="BI67:BI68"/>
    <mergeCell ref="BJ67:BJ68"/>
    <mergeCell ref="BL67:BL69"/>
    <mergeCell ref="BM67:BM69"/>
    <mergeCell ref="BN67:BN69"/>
    <mergeCell ref="BI69:BJ69"/>
    <mergeCell ref="BC119:BD119"/>
    <mergeCell ref="BE119:BF119"/>
    <mergeCell ref="BG119:BH119"/>
    <mergeCell ref="BB117:BB118"/>
    <mergeCell ref="BC117:BC118"/>
    <mergeCell ref="BD117:BD118"/>
    <mergeCell ref="BE117:BE118"/>
    <mergeCell ref="BF117:BF118"/>
    <mergeCell ref="BG117:BG118"/>
    <mergeCell ref="BH117:BH118"/>
    <mergeCell ref="BI117:BI118"/>
    <mergeCell ref="BJ117:BJ118"/>
    <mergeCell ref="BL117:BL119"/>
    <mergeCell ref="BM117:BM119"/>
    <mergeCell ref="BN117:BN119"/>
    <mergeCell ref="BO117:BO119"/>
    <mergeCell ref="BP117:BP119"/>
    <mergeCell ref="BI119:BJ119"/>
    <mergeCell ref="BG140:BG141"/>
    <mergeCell ref="BH140:BH141"/>
    <mergeCell ref="BG142:BH142"/>
    <mergeCell ref="BQ117:BQ119"/>
    <mergeCell ref="BR117:BR119"/>
    <mergeCell ref="BL139:BR139"/>
    <mergeCell ref="BA140:BA141"/>
    <mergeCell ref="BB140:BB141"/>
    <mergeCell ref="BC140:BC141"/>
    <mergeCell ref="BD140:BD141"/>
    <mergeCell ref="BQ140:BQ142"/>
    <mergeCell ref="BR140:BR142"/>
    <mergeCell ref="BL149:BR149"/>
    <mergeCell ref="BI140:BI141"/>
    <mergeCell ref="BJ140:BJ141"/>
    <mergeCell ref="BL140:BL142"/>
    <mergeCell ref="BM140:BM142"/>
    <mergeCell ref="BN140:BN142"/>
    <mergeCell ref="BO140:BO142"/>
    <mergeCell ref="BP140:BP142"/>
    <mergeCell ref="BI142:BJ142"/>
    <mergeCell ref="BC150:BC151"/>
    <mergeCell ref="BD150:BD151"/>
    <mergeCell ref="BE140:BE141"/>
    <mergeCell ref="BF140:BF141"/>
    <mergeCell ref="BA142:BB142"/>
    <mergeCell ref="BC142:BD142"/>
    <mergeCell ref="BE142:BF142"/>
    <mergeCell ref="BA150:BA151"/>
    <mergeCell ref="BB150:BB151"/>
    <mergeCell ref="BA167:BB167"/>
    <mergeCell ref="BC167:BD167"/>
    <mergeCell ref="BE167:BF167"/>
    <mergeCell ref="BA152:BB152"/>
    <mergeCell ref="BC152:BD152"/>
    <mergeCell ref="BA165:BA166"/>
    <mergeCell ref="BB165:BB166"/>
    <mergeCell ref="BC165:BC166"/>
    <mergeCell ref="BD165:BD166"/>
    <mergeCell ref="BE165:BE166"/>
    <mergeCell ref="BM150:BM152"/>
    <mergeCell ref="BN150:BN152"/>
    <mergeCell ref="BO150:BO152"/>
    <mergeCell ref="BP150:BP152"/>
    <mergeCell ref="BQ150:BQ152"/>
    <mergeCell ref="BR150:BR152"/>
    <mergeCell ref="BL164:BR164"/>
    <mergeCell ref="BE152:BF152"/>
    <mergeCell ref="BG152:BH152"/>
    <mergeCell ref="BE150:BE151"/>
    <mergeCell ref="BF150:BF151"/>
    <mergeCell ref="BG150:BG151"/>
    <mergeCell ref="BH150:BH151"/>
    <mergeCell ref="BI150:BI151"/>
    <mergeCell ref="BJ150:BJ151"/>
    <mergeCell ref="BL150:BL152"/>
    <mergeCell ref="BI152:BJ152"/>
    <mergeCell ref="BN165:BN167"/>
    <mergeCell ref="BO165:BO167"/>
    <mergeCell ref="BP165:BP167"/>
    <mergeCell ref="BQ165:BQ167"/>
    <mergeCell ref="BR165:BR167"/>
    <mergeCell ref="BL191:BR191"/>
    <mergeCell ref="BG167:BH167"/>
    <mergeCell ref="BI167:BJ167"/>
    <mergeCell ref="BF165:BF166"/>
    <mergeCell ref="BG165:BG166"/>
    <mergeCell ref="BH165:BH166"/>
    <mergeCell ref="BI165:BI166"/>
    <mergeCell ref="BJ165:BJ166"/>
    <mergeCell ref="BL165:BL167"/>
    <mergeCell ref="BM165:BM167"/>
    <mergeCell ref="BA194:BB194"/>
    <mergeCell ref="BC194:BD194"/>
    <mergeCell ref="BE194:BF194"/>
    <mergeCell ref="BG194:BH194"/>
    <mergeCell ref="BA192:BA193"/>
    <mergeCell ref="BB192:BB193"/>
    <mergeCell ref="BC192:BC193"/>
    <mergeCell ref="BD192:BD193"/>
    <mergeCell ref="BE192:BE193"/>
    <mergeCell ref="BF192:BF193"/>
    <mergeCell ref="BG192:BG193"/>
    <mergeCell ref="BE215:BE216"/>
    <mergeCell ref="BF215:BF216"/>
    <mergeCell ref="BD206:BD207"/>
    <mergeCell ref="BE206:BE207"/>
    <mergeCell ref="BA208:BB208"/>
    <mergeCell ref="BC208:BD208"/>
    <mergeCell ref="BE208:BF208"/>
    <mergeCell ref="BA215:BA216"/>
    <mergeCell ref="BB215:BB216"/>
    <mergeCell ref="BM215:BM217"/>
    <mergeCell ref="BN215:BN217"/>
    <mergeCell ref="BO215:BO217"/>
    <mergeCell ref="BP215:BP217"/>
    <mergeCell ref="BQ215:BQ217"/>
    <mergeCell ref="BR215:BR217"/>
    <mergeCell ref="BL224:BR224"/>
    <mergeCell ref="BC215:BC216"/>
    <mergeCell ref="BD215:BD216"/>
    <mergeCell ref="BG215:BG216"/>
    <mergeCell ref="BH215:BH216"/>
    <mergeCell ref="BI215:BI216"/>
    <mergeCell ref="BJ215:BJ216"/>
    <mergeCell ref="BL215:BL217"/>
    <mergeCell ref="BI217:BJ217"/>
    <mergeCell ref="BO225:BO227"/>
    <mergeCell ref="BP225:BP227"/>
    <mergeCell ref="BQ225:BQ227"/>
    <mergeCell ref="BR225:BR227"/>
    <mergeCell ref="BB225:BB226"/>
    <mergeCell ref="BA227:BB227"/>
    <mergeCell ref="BC227:BD227"/>
    <mergeCell ref="BE217:BF217"/>
    <mergeCell ref="BG217:BH217"/>
    <mergeCell ref="BA225:BA226"/>
    <mergeCell ref="BC225:BC226"/>
    <mergeCell ref="BD225:BD226"/>
    <mergeCell ref="BE225:BE226"/>
    <mergeCell ref="BH225:BH226"/>
    <mergeCell ref="BE227:BF227"/>
    <mergeCell ref="BG227:BH227"/>
    <mergeCell ref="BF225:BF226"/>
    <mergeCell ref="BG225:BG226"/>
    <mergeCell ref="BI225:BI226"/>
    <mergeCell ref="BJ225:BJ226"/>
    <mergeCell ref="BL225:BL227"/>
    <mergeCell ref="BM225:BM227"/>
    <mergeCell ref="BN225:BN227"/>
    <mergeCell ref="BI227:BJ227"/>
    <mergeCell ref="BH192:BH193"/>
    <mergeCell ref="BI192:BI193"/>
    <mergeCell ref="BJ192:BJ193"/>
    <mergeCell ref="BL192:BL194"/>
    <mergeCell ref="BM192:BM194"/>
    <mergeCell ref="BN192:BN194"/>
    <mergeCell ref="BO192:BO194"/>
    <mergeCell ref="BI194:BJ194"/>
    <mergeCell ref="BF206:BF207"/>
    <mergeCell ref="BG206:BG207"/>
    <mergeCell ref="BP192:BP194"/>
    <mergeCell ref="BQ192:BQ194"/>
    <mergeCell ref="BR192:BR194"/>
    <mergeCell ref="BL205:BR205"/>
    <mergeCell ref="BA206:BA207"/>
    <mergeCell ref="BB206:BB207"/>
    <mergeCell ref="BC206:BC207"/>
    <mergeCell ref="BJ206:BJ207"/>
    <mergeCell ref="BQ206:BQ208"/>
    <mergeCell ref="BR206:BR208"/>
    <mergeCell ref="BL214:BR214"/>
    <mergeCell ref="BG208:BH208"/>
    <mergeCell ref="BI208:BJ208"/>
    <mergeCell ref="BH206:BH207"/>
    <mergeCell ref="BI206:BI207"/>
    <mergeCell ref="BL206:BL208"/>
    <mergeCell ref="BM206:BM208"/>
    <mergeCell ref="BN206:BN208"/>
    <mergeCell ref="BO206:BO208"/>
    <mergeCell ref="BP206:BP208"/>
    <mergeCell ref="BA217:BB217"/>
    <mergeCell ref="BC217:BD217"/>
    <mergeCell ref="AD12:AD14"/>
    <mergeCell ref="AF12:AF14"/>
    <mergeCell ref="AQ12:AQ14"/>
    <mergeCell ref="AR12:AR14"/>
    <mergeCell ref="AS12:AS14"/>
    <mergeCell ref="AT12:AT14"/>
    <mergeCell ref="AX12:AX13"/>
    <mergeCell ref="AY12:AY13"/>
    <mergeCell ref="AZ12:AZ13"/>
    <mergeCell ref="BA12:BA13"/>
    <mergeCell ref="BB12:BB13"/>
    <mergeCell ref="BC12:BC13"/>
    <mergeCell ref="BA14:BB14"/>
    <mergeCell ref="BC14:BD14"/>
    <mergeCell ref="BD12:BD13"/>
    <mergeCell ref="BE12:BE13"/>
    <mergeCell ref="BJ12:BJ13"/>
    <mergeCell ref="BL12:BL14"/>
    <mergeCell ref="BE14:BF14"/>
    <mergeCell ref="BG14:BH14"/>
    <mergeCell ref="B2:D6"/>
    <mergeCell ref="F3:L3"/>
    <mergeCell ref="F9:V9"/>
    <mergeCell ref="B10:V11"/>
    <mergeCell ref="AF11:AU11"/>
    <mergeCell ref="BL11:BR11"/>
    <mergeCell ref="X12:X14"/>
    <mergeCell ref="BI14:BJ14"/>
    <mergeCell ref="BF12:BF13"/>
    <mergeCell ref="BG12:BG13"/>
    <mergeCell ref="BH12:BH13"/>
    <mergeCell ref="BI12:BI13"/>
    <mergeCell ref="BM12:BM14"/>
    <mergeCell ref="BN12:BN14"/>
    <mergeCell ref="BO12:BO14"/>
    <mergeCell ref="BP12:BP14"/>
    <mergeCell ref="BQ12:BQ14"/>
    <mergeCell ref="BR12:BR14"/>
    <mergeCell ref="BL55:BR55"/>
    <mergeCell ref="AW14:AX14"/>
    <mergeCell ref="AY14:AZ14"/>
    <mergeCell ref="AU12:AU14"/>
    <mergeCell ref="AW12:AW13"/>
    <mergeCell ref="AW56:AW57"/>
    <mergeCell ref="AX56:AX57"/>
    <mergeCell ref="AY56:AY57"/>
    <mergeCell ref="AZ56:AZ57"/>
    <mergeCell ref="BA56:BA57"/>
    <mergeCell ref="AJ67:AJ69"/>
    <mergeCell ref="AK67:AK69"/>
    <mergeCell ref="AB68:AB69"/>
    <mergeCell ref="AC68:AC69"/>
    <mergeCell ref="AJ56:AJ58"/>
    <mergeCell ref="AK56:AK58"/>
    <mergeCell ref="AB57:AB58"/>
    <mergeCell ref="AC57:AC58"/>
    <mergeCell ref="AD57:AD58"/>
    <mergeCell ref="AF67:AF69"/>
    <mergeCell ref="AG67:AG69"/>
    <mergeCell ref="AD68:AD69"/>
    <mergeCell ref="BF67:BF68"/>
    <mergeCell ref="BG67:BG68"/>
    <mergeCell ref="BE69:BF69"/>
    <mergeCell ref="BG69:BH69"/>
    <mergeCell ref="AW67:AW68"/>
    <mergeCell ref="AW69:AX69"/>
    <mergeCell ref="AY69:AZ69"/>
    <mergeCell ref="BA69:BB69"/>
    <mergeCell ref="BC69:BD69"/>
    <mergeCell ref="AW58:AX58"/>
    <mergeCell ref="AY58:AZ58"/>
    <mergeCell ref="BA58:BB58"/>
    <mergeCell ref="BC58:BD58"/>
    <mergeCell ref="BE58:BF58"/>
    <mergeCell ref="BG58:BH58"/>
    <mergeCell ref="BH67:BH68"/>
    <mergeCell ref="AI12:AI14"/>
    <mergeCell ref="AJ12:AJ14"/>
    <mergeCell ref="AG12:AG14"/>
    <mergeCell ref="AH12:AH14"/>
    <mergeCell ref="AF117:AF119"/>
    <mergeCell ref="AG117:AG119"/>
    <mergeCell ref="AH117:AH119"/>
    <mergeCell ref="AI117:AI119"/>
    <mergeCell ref="AJ117:AJ119"/>
    <mergeCell ref="AZ67:AZ68"/>
    <mergeCell ref="BA67:BA68"/>
    <mergeCell ref="AW119:AX119"/>
    <mergeCell ref="AY119:AZ119"/>
    <mergeCell ref="BA119:BB119"/>
    <mergeCell ref="AX67:AX68"/>
    <mergeCell ref="AY67:AY68"/>
    <mergeCell ref="AW117:AW118"/>
    <mergeCell ref="AX117:AX118"/>
    <mergeCell ref="AY117:AY118"/>
    <mergeCell ref="AZ117:AZ118"/>
    <mergeCell ref="BA117:BA118"/>
    <mergeCell ref="AF165:AF167"/>
    <mergeCell ref="AF192:AF194"/>
    <mergeCell ref="AG192:AG194"/>
    <mergeCell ref="AH192:AH194"/>
    <mergeCell ref="AI192:AI194"/>
    <mergeCell ref="AJ192:AJ194"/>
    <mergeCell ref="AK192:AK194"/>
    <mergeCell ref="AN192:AN194"/>
    <mergeCell ref="AO192:AO194"/>
    <mergeCell ref="AP192:AP194"/>
    <mergeCell ref="AQ192:AQ194"/>
    <mergeCell ref="AR192:AR194"/>
    <mergeCell ref="AS192:AS194"/>
    <mergeCell ref="AT192:AT194"/>
    <mergeCell ref="AU192:AU194"/>
    <mergeCell ref="AF164:AU164"/>
    <mergeCell ref="AG165:AG167"/>
    <mergeCell ref="AH165:AH167"/>
    <mergeCell ref="AI165:AI167"/>
    <mergeCell ref="AJ165:AJ167"/>
    <mergeCell ref="AK165:AK167"/>
    <mergeCell ref="AF191:AU191"/>
    <mergeCell ref="AL165:AL167"/>
    <mergeCell ref="AM165:AM167"/>
    <mergeCell ref="AN165:AN167"/>
    <mergeCell ref="AO165:AO167"/>
    <mergeCell ref="AP165:AP167"/>
    <mergeCell ref="AQ165:AQ167"/>
    <mergeCell ref="AR165:AR167"/>
    <mergeCell ref="AS165:AS167"/>
    <mergeCell ref="AT165:AT167"/>
    <mergeCell ref="AU165:AU167"/>
    <mergeCell ref="AW165:AW166"/>
    <mergeCell ref="AX165:AX166"/>
    <mergeCell ref="AY165:AY166"/>
    <mergeCell ref="AZ165:AZ166"/>
    <mergeCell ref="AW167:AX167"/>
    <mergeCell ref="AY167:AZ167"/>
    <mergeCell ref="AB166:AB167"/>
    <mergeCell ref="AC166:AC167"/>
    <mergeCell ref="AD166:AD167"/>
    <mergeCell ref="AC193:AC194"/>
    <mergeCell ref="AD193:AD194"/>
    <mergeCell ref="AL192:AL194"/>
    <mergeCell ref="AM192:AM194"/>
    <mergeCell ref="AW192:AW193"/>
    <mergeCell ref="AX192:AX193"/>
    <mergeCell ref="AY192:AY193"/>
    <mergeCell ref="AZ192:AZ193"/>
    <mergeCell ref="AB193:AB194"/>
    <mergeCell ref="AJ206:AJ208"/>
    <mergeCell ref="AK206:AK208"/>
    <mergeCell ref="AB207:AB208"/>
    <mergeCell ref="AC207:AC208"/>
    <mergeCell ref="AD207:AD208"/>
    <mergeCell ref="AL206:AL208"/>
    <mergeCell ref="AM206:AM208"/>
    <mergeCell ref="AN206:AN208"/>
    <mergeCell ref="AO206:AO208"/>
    <mergeCell ref="AP206:AP208"/>
    <mergeCell ref="AQ206:AQ208"/>
    <mergeCell ref="AR206:AR208"/>
    <mergeCell ref="AS206:AS208"/>
    <mergeCell ref="AW206:AW207"/>
    <mergeCell ref="AX206:AX207"/>
    <mergeCell ref="AT206:AT208"/>
    <mergeCell ref="AU206:AU208"/>
    <mergeCell ref="AY206:AY207"/>
    <mergeCell ref="AZ206:AZ207"/>
    <mergeCell ref="AW208:AX208"/>
    <mergeCell ref="AY208:AZ208"/>
    <mergeCell ref="AW194:AX194"/>
    <mergeCell ref="AY194:AZ194"/>
    <mergeCell ref="AF205:AU205"/>
    <mergeCell ref="AG206:AG208"/>
    <mergeCell ref="AH206:AH208"/>
    <mergeCell ref="AI206:AI208"/>
    <mergeCell ref="AF214:AU214"/>
    <mergeCell ref="AF206:AF208"/>
    <mergeCell ref="AF215:AF217"/>
    <mergeCell ref="AG215:AG217"/>
    <mergeCell ref="AH215:AH217"/>
    <mergeCell ref="AI215:AI217"/>
    <mergeCell ref="AJ215:AJ217"/>
    <mergeCell ref="AK215:AK217"/>
    <mergeCell ref="AB216:AB217"/>
    <mergeCell ref="AC216:AC217"/>
    <mergeCell ref="AD216:AD217"/>
    <mergeCell ref="AL215:AL217"/>
    <mergeCell ref="AM215:AM217"/>
    <mergeCell ref="AN215:AN217"/>
    <mergeCell ref="AO215:AO217"/>
    <mergeCell ref="AP215:AP217"/>
    <mergeCell ref="AQ215:AQ217"/>
    <mergeCell ref="AR215:AR217"/>
    <mergeCell ref="AT67:AT69"/>
    <mergeCell ref="AU67:AU69"/>
    <mergeCell ref="AF116:AU116"/>
    <mergeCell ref="AO117:AO119"/>
    <mergeCell ref="AP117:AP119"/>
    <mergeCell ref="AQ117:AQ119"/>
    <mergeCell ref="AR117:AR119"/>
    <mergeCell ref="AT140:AT142"/>
    <mergeCell ref="AU140:AU142"/>
    <mergeCell ref="AW140:AW141"/>
    <mergeCell ref="AX140:AX141"/>
    <mergeCell ref="AY140:AY141"/>
    <mergeCell ref="AZ140:AZ141"/>
    <mergeCell ref="AW142:AX142"/>
    <mergeCell ref="AY142:AZ142"/>
    <mergeCell ref="AU117:AU119"/>
    <mergeCell ref="AF139:AU139"/>
    <mergeCell ref="AO140:AO142"/>
    <mergeCell ref="AP140:AP142"/>
    <mergeCell ref="AQ140:AQ142"/>
    <mergeCell ref="AR140:AR142"/>
    <mergeCell ref="AS140:AS142"/>
    <mergeCell ref="AF149:AU149"/>
    <mergeCell ref="AL56:AL58"/>
    <mergeCell ref="AM56:AM58"/>
    <mergeCell ref="AP56:AP58"/>
    <mergeCell ref="AQ56:AQ58"/>
    <mergeCell ref="AR56:AR58"/>
    <mergeCell ref="AS56:AS58"/>
    <mergeCell ref="AT56:AT58"/>
    <mergeCell ref="AU56:AU58"/>
    <mergeCell ref="AO12:AO14"/>
    <mergeCell ref="AP12:AP14"/>
    <mergeCell ref="AF55:AU55"/>
    <mergeCell ref="AF56:AF58"/>
    <mergeCell ref="AG56:AG58"/>
    <mergeCell ref="AH56:AH58"/>
    <mergeCell ref="AI56:AI58"/>
    <mergeCell ref="AF66:AU66"/>
    <mergeCell ref="AN56:AN58"/>
    <mergeCell ref="AO56:AO58"/>
    <mergeCell ref="AO67:AO69"/>
    <mergeCell ref="AP67:AP69"/>
    <mergeCell ref="AQ67:AQ69"/>
    <mergeCell ref="AR67:AR69"/>
    <mergeCell ref="AS67:AS69"/>
    <mergeCell ref="AS117:AS119"/>
    <mergeCell ref="AT117:AT119"/>
    <mergeCell ref="AK117:AK119"/>
    <mergeCell ref="AL117:AL119"/>
    <mergeCell ref="AM117:AM119"/>
    <mergeCell ref="AN117:AN119"/>
    <mergeCell ref="B117:V118"/>
    <mergeCell ref="X118:X119"/>
    <mergeCell ref="Y118:Y119"/>
    <mergeCell ref="Z118:Z119"/>
    <mergeCell ref="AB118:AB119"/>
    <mergeCell ref="AC118:AC119"/>
    <mergeCell ref="AD118:AD119"/>
    <mergeCell ref="AB12:AB14"/>
    <mergeCell ref="AC12:AC14"/>
    <mergeCell ref="AK12:AK14"/>
    <mergeCell ref="AL12:AL14"/>
    <mergeCell ref="AM12:AM14"/>
    <mergeCell ref="AN12:AN14"/>
    <mergeCell ref="AH67:AH69"/>
    <mergeCell ref="AI67:AI69"/>
    <mergeCell ref="AL67:AL69"/>
    <mergeCell ref="AM67:AM69"/>
    <mergeCell ref="AN67:AN69"/>
    <mergeCell ref="X68:X69"/>
    <mergeCell ref="Y68:Y69"/>
    <mergeCell ref="Z68:Z69"/>
    <mergeCell ref="Y12:Y14"/>
    <mergeCell ref="Z12:Z14"/>
    <mergeCell ref="B56:V57"/>
    <mergeCell ref="X57:X58"/>
    <mergeCell ref="Y57:Y58"/>
    <mergeCell ref="Z57:Z58"/>
    <mergeCell ref="B67:V68"/>
    <mergeCell ref="AL140:AL142"/>
    <mergeCell ref="AM140:AM142"/>
    <mergeCell ref="AN140:AN142"/>
    <mergeCell ref="X141:X142"/>
    <mergeCell ref="Y141:Y142"/>
    <mergeCell ref="B150:V151"/>
    <mergeCell ref="X151:X152"/>
    <mergeCell ref="Y151:Y152"/>
    <mergeCell ref="Z151:Z152"/>
    <mergeCell ref="D162:V162"/>
    <mergeCell ref="Y193:Y194"/>
    <mergeCell ref="Z193:Z194"/>
    <mergeCell ref="F164:V164"/>
    <mergeCell ref="B165:V166"/>
    <mergeCell ref="X166:X167"/>
    <mergeCell ref="Y166:Y167"/>
    <mergeCell ref="Z166:Z167"/>
    <mergeCell ref="B192:V193"/>
    <mergeCell ref="X193:X194"/>
    <mergeCell ref="Y216:Y217"/>
    <mergeCell ref="Z216:Z217"/>
    <mergeCell ref="D224:E224"/>
    <mergeCell ref="B225:V226"/>
    <mergeCell ref="X226:X227"/>
    <mergeCell ref="Y226:Y227"/>
    <mergeCell ref="Z226:Z227"/>
    <mergeCell ref="D205:E205"/>
    <mergeCell ref="B206:V207"/>
    <mergeCell ref="X207:X208"/>
    <mergeCell ref="Y207:Y208"/>
    <mergeCell ref="Z207:Z208"/>
    <mergeCell ref="B215:V216"/>
    <mergeCell ref="X216:X217"/>
    <mergeCell ref="Z141:Z142"/>
    <mergeCell ref="AB141:AB142"/>
    <mergeCell ref="B140:V141"/>
    <mergeCell ref="AF140:AF142"/>
    <mergeCell ref="AG140:AG142"/>
    <mergeCell ref="AH140:AH142"/>
    <mergeCell ref="AI140:AI142"/>
    <mergeCell ref="AJ140:AJ142"/>
    <mergeCell ref="AK140:AK142"/>
    <mergeCell ref="AB151:AB152"/>
    <mergeCell ref="AC151:AC152"/>
    <mergeCell ref="AC141:AC142"/>
    <mergeCell ref="AD141:AD142"/>
    <mergeCell ref="AF150:AF152"/>
    <mergeCell ref="AG150:AG152"/>
    <mergeCell ref="AH150:AH152"/>
    <mergeCell ref="AI150:AI152"/>
    <mergeCell ref="AJ150:AJ152"/>
    <mergeCell ref="AD151:AD152"/>
    <mergeCell ref="AX150:AX151"/>
    <mergeCell ref="AW152:AX152"/>
    <mergeCell ref="AR150:AR152"/>
    <mergeCell ref="AS150:AS152"/>
    <mergeCell ref="AT150:AT152"/>
    <mergeCell ref="AU150:AU152"/>
    <mergeCell ref="AW150:AW151"/>
    <mergeCell ref="AY150:AY151"/>
    <mergeCell ref="AZ150:AZ151"/>
    <mergeCell ref="AY152:AZ152"/>
    <mergeCell ref="AK150:AK152"/>
    <mergeCell ref="AL150:AL152"/>
    <mergeCell ref="AM150:AM152"/>
    <mergeCell ref="AN150:AN152"/>
    <mergeCell ref="AO150:AO152"/>
    <mergeCell ref="AP150:AP152"/>
    <mergeCell ref="AQ150:AQ152"/>
    <mergeCell ref="AT225:AT227"/>
    <mergeCell ref="AU225:AU227"/>
    <mergeCell ref="AY225:AY226"/>
    <mergeCell ref="AZ225:AZ226"/>
    <mergeCell ref="AB226:AB227"/>
    <mergeCell ref="AC226:AC227"/>
    <mergeCell ref="AD226:AD227"/>
    <mergeCell ref="AW227:AX227"/>
    <mergeCell ref="AY227:AZ227"/>
    <mergeCell ref="AW217:AX217"/>
    <mergeCell ref="AY217:AZ217"/>
    <mergeCell ref="AF224:AU224"/>
    <mergeCell ref="AF225:AF227"/>
    <mergeCell ref="AG225:AG227"/>
    <mergeCell ref="AH225:AH227"/>
    <mergeCell ref="AI225:AI227"/>
    <mergeCell ref="AS215:AS217"/>
    <mergeCell ref="AT215:AT217"/>
    <mergeCell ref="AU215:AU217"/>
    <mergeCell ref="AW215:AW216"/>
    <mergeCell ref="AX215:AX216"/>
    <mergeCell ref="AY215:AY216"/>
    <mergeCell ref="AZ215:AZ216"/>
    <mergeCell ref="AJ225:AJ227"/>
    <mergeCell ref="AK225:AK227"/>
    <mergeCell ref="AL225:AL227"/>
    <mergeCell ref="AM225:AM227"/>
    <mergeCell ref="AN225:AN227"/>
    <mergeCell ref="AO225:AO227"/>
    <mergeCell ref="AP225:AP227"/>
    <mergeCell ref="AQ225:AQ227"/>
    <mergeCell ref="AR225:AR227"/>
    <mergeCell ref="AS225:AS227"/>
    <mergeCell ref="AW225:AW226"/>
    <mergeCell ref="AX225:AX226"/>
  </mergeCells>
  <hyperlinks>
    <hyperlink r:id="rId1" ref="D9"/>
    <hyperlink r:id="rId2" ref="D15"/>
    <hyperlink r:id="rId3" ref="D16"/>
    <hyperlink r:id="rId4" ref="D17"/>
    <hyperlink r:id="rId5" ref="D18"/>
    <hyperlink r:id="rId6" ref="D19"/>
    <hyperlink r:id="rId7" ref="D20"/>
    <hyperlink r:id="rId8" ref="D21"/>
    <hyperlink r:id="rId9" ref="D22"/>
    <hyperlink r:id="rId10" ref="D23"/>
    <hyperlink r:id="rId11" ref="D24"/>
    <hyperlink r:id="rId12" ref="D25"/>
    <hyperlink r:id="rId13" ref="D26"/>
    <hyperlink r:id="rId14" ref="D27"/>
    <hyperlink r:id="rId15" ref="D28"/>
    <hyperlink r:id="rId16" ref="D29"/>
    <hyperlink r:id="rId17" ref="D30"/>
    <hyperlink r:id="rId18" ref="D31"/>
    <hyperlink r:id="rId19" ref="D32"/>
    <hyperlink r:id="rId20" ref="D33"/>
    <hyperlink r:id="rId21" ref="D34"/>
    <hyperlink r:id="rId22" ref="D35"/>
    <hyperlink r:id="rId23" ref="D36"/>
    <hyperlink r:id="rId24" ref="D37"/>
    <hyperlink r:id="rId25" ref="D38"/>
    <hyperlink r:id="rId26" ref="D39"/>
    <hyperlink r:id="rId27" ref="D40"/>
    <hyperlink r:id="rId28" ref="D41"/>
    <hyperlink r:id="rId29" ref="D42"/>
    <hyperlink r:id="rId30" ref="D43"/>
    <hyperlink r:id="rId31" ref="D44"/>
    <hyperlink r:id="rId32" ref="D45"/>
    <hyperlink r:id="rId33" ref="D46"/>
    <hyperlink r:id="rId34" ref="D47"/>
    <hyperlink r:id="rId35" ref="D48"/>
    <hyperlink r:id="rId36" ref="D49"/>
    <hyperlink r:id="rId37" ref="D50"/>
    <hyperlink r:id="rId38" ref="D59"/>
    <hyperlink r:id="rId39" ref="D60"/>
    <hyperlink r:id="rId40" ref="D61"/>
    <hyperlink r:id="rId41" ref="D62"/>
    <hyperlink r:id="rId42" ref="D63"/>
    <hyperlink r:id="rId43" ref="D66"/>
    <hyperlink r:id="rId44" ref="D70"/>
    <hyperlink r:id="rId45" ref="D71"/>
    <hyperlink r:id="rId46" ref="D72"/>
    <hyperlink r:id="rId47" ref="D73"/>
    <hyperlink r:id="rId48" ref="D74"/>
    <hyperlink r:id="rId49" ref="D75"/>
    <hyperlink r:id="rId50" ref="D76"/>
    <hyperlink r:id="rId51" ref="D77"/>
    <hyperlink r:id="rId52" ref="D78"/>
    <hyperlink r:id="rId53" ref="D79"/>
    <hyperlink r:id="rId54" ref="D80"/>
    <hyperlink r:id="rId55" ref="D81"/>
    <hyperlink r:id="rId56" ref="D82"/>
    <hyperlink r:id="rId57" ref="D83"/>
    <hyperlink r:id="rId58" ref="D84"/>
    <hyperlink r:id="rId59" ref="D85"/>
    <hyperlink r:id="rId60" ref="D86"/>
    <hyperlink r:id="rId61" ref="D87"/>
    <hyperlink r:id="rId62" ref="D88"/>
    <hyperlink r:id="rId63" ref="D89"/>
    <hyperlink r:id="rId64" ref="D90"/>
    <hyperlink r:id="rId65" ref="D91"/>
    <hyperlink r:id="rId66" ref="D92"/>
    <hyperlink r:id="rId67" ref="D93"/>
    <hyperlink r:id="rId68" ref="D94"/>
    <hyperlink r:id="rId69" ref="D95"/>
    <hyperlink r:id="rId70" ref="D96"/>
    <hyperlink r:id="rId71" ref="D97"/>
    <hyperlink r:id="rId72" ref="D98"/>
    <hyperlink r:id="rId73" ref="D99"/>
    <hyperlink r:id="rId74" ref="D100"/>
    <hyperlink r:id="rId75" ref="D101"/>
    <hyperlink r:id="rId76" ref="D102"/>
    <hyperlink r:id="rId77" ref="D103"/>
    <hyperlink r:id="rId78" ref="D104"/>
    <hyperlink r:id="rId79" ref="D105"/>
    <hyperlink r:id="rId80" ref="D106"/>
    <hyperlink r:id="rId81" ref="D107"/>
    <hyperlink r:id="rId82" ref="D108"/>
    <hyperlink r:id="rId83" ref="D109"/>
    <hyperlink r:id="rId84" ref="D110"/>
    <hyperlink r:id="rId85" ref="D111"/>
    <hyperlink r:id="rId86" ref="D112"/>
    <hyperlink r:id="rId87" ref="D113"/>
    <hyperlink r:id="rId88" ref="D116"/>
    <hyperlink r:id="rId89" ref="D120"/>
    <hyperlink r:id="rId90" ref="D121"/>
    <hyperlink r:id="rId91" ref="D122"/>
    <hyperlink r:id="rId92" ref="D123"/>
    <hyperlink r:id="rId93" ref="D124"/>
    <hyperlink r:id="rId94" ref="D125"/>
    <hyperlink r:id="rId95" ref="D126"/>
    <hyperlink r:id="rId96" ref="D127"/>
    <hyperlink r:id="rId97" ref="D128"/>
    <hyperlink r:id="rId98" ref="D129"/>
    <hyperlink r:id="rId99" ref="D130"/>
    <hyperlink r:id="rId100" ref="D131"/>
    <hyperlink r:id="rId101" ref="D132"/>
    <hyperlink r:id="rId102" ref="D133"/>
    <hyperlink r:id="rId103" ref="D134"/>
    <hyperlink r:id="rId104" ref="D135"/>
    <hyperlink r:id="rId105" ref="D136"/>
    <hyperlink r:id="rId106" ref="D139"/>
    <hyperlink r:id="rId107" ref="D143"/>
    <hyperlink r:id="rId108" ref="D144"/>
    <hyperlink r:id="rId109" ref="D145"/>
    <hyperlink r:id="rId110" ref="D146"/>
    <hyperlink r:id="rId111" ref="D149"/>
    <hyperlink r:id="rId112" ref="D153"/>
    <hyperlink r:id="rId113" ref="D154"/>
    <hyperlink r:id="rId114" ref="D155"/>
    <hyperlink r:id="rId115" ref="D156"/>
    <hyperlink r:id="rId116" ref="D157"/>
    <hyperlink r:id="rId117" ref="D158"/>
    <hyperlink r:id="rId118" ref="D159"/>
    <hyperlink r:id="rId119" ref="D164"/>
    <hyperlink r:id="rId120" ref="D168"/>
    <hyperlink r:id="rId121" ref="D169"/>
    <hyperlink r:id="rId122" ref="D170"/>
    <hyperlink r:id="rId123" ref="D171"/>
    <hyperlink r:id="rId124" ref="D172"/>
    <hyperlink r:id="rId125" ref="D173"/>
    <hyperlink r:id="rId126" ref="D174"/>
    <hyperlink r:id="rId127" ref="D175"/>
    <hyperlink r:id="rId128" ref="D176"/>
    <hyperlink r:id="rId129" ref="D177"/>
    <hyperlink r:id="rId130" ref="D178"/>
    <hyperlink r:id="rId131" ref="D179"/>
    <hyperlink r:id="rId132" ref="D180"/>
    <hyperlink r:id="rId133" ref="D181"/>
    <hyperlink r:id="rId134" ref="D182"/>
    <hyperlink r:id="rId135" ref="D183"/>
    <hyperlink r:id="rId136" ref="D184"/>
    <hyperlink r:id="rId137" ref="D185"/>
    <hyperlink r:id="rId138" ref="D186"/>
    <hyperlink r:id="rId139" ref="D187"/>
    <hyperlink r:id="rId140" ref="D188"/>
    <hyperlink r:id="rId141" ref="D195"/>
    <hyperlink r:id="rId142" ref="D196"/>
    <hyperlink r:id="rId143" ref="D197"/>
    <hyperlink r:id="rId144" ref="D198"/>
    <hyperlink r:id="rId145" ref="D199"/>
    <hyperlink r:id="rId146" ref="D200"/>
    <hyperlink r:id="rId147" ref="D201"/>
    <hyperlink r:id="rId148" ref="D202"/>
    <hyperlink r:id="rId149" ref="D209"/>
    <hyperlink r:id="rId150" ref="D210"/>
    <hyperlink r:id="rId151" ref="D211"/>
    <hyperlink r:id="rId152" ref="D218"/>
    <hyperlink r:id="rId153" ref="D219"/>
    <hyperlink r:id="rId154" ref="D220"/>
    <hyperlink r:id="rId155" ref="D221"/>
    <hyperlink r:id="rId156" ref="D228"/>
    <hyperlink r:id="rId157" ref="D229"/>
    <hyperlink r:id="rId158" ref="D230"/>
    <hyperlink r:id="rId159" ref="D231"/>
    <hyperlink r:id="rId160" ref="D232"/>
    <hyperlink r:id="rId161" ref="D233"/>
    <hyperlink r:id="rId162" ref="D234"/>
  </hyperlinks>
  <printOptions/>
  <pageMargins bottom="0.748611" footer="0.0" header="0.0" left="0.708333" right="0.708333" top="0.629861"/>
  <pageSetup orientation="landscape"/>
  <headerFooter>
    <oddFooter>&amp;C000000000000000000000000000000000000&amp;P</oddFooter>
  </headerFooter>
  <drawing r:id="rId16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49.38"/>
    <col customWidth="1" min="2" max="2" width="42.13"/>
    <col customWidth="1" min="3" max="3" width="39.88"/>
    <col customWidth="1" min="4" max="4" width="30.0"/>
    <col customWidth="1" min="5" max="5" width="17.5"/>
    <col customWidth="1" min="6" max="6" width="16.63"/>
    <col customWidth="1" min="7" max="7" width="17.38"/>
    <col customWidth="1" min="8" max="13" width="16.5"/>
    <col customWidth="1" min="14" max="14" width="24.88"/>
    <col customWidth="1" min="15" max="15" width="34.0"/>
    <col customWidth="1" min="16" max="16" width="24.88"/>
    <col customWidth="1" min="17" max="17" width="26.38"/>
    <col customWidth="1" min="18" max="26" width="14.5"/>
  </cols>
  <sheetData>
    <row r="1" ht="18.0" customHeight="1">
      <c r="A1" s="596" t="s">
        <v>553</v>
      </c>
      <c r="B1" s="597"/>
      <c r="C1" s="598"/>
      <c r="D1" s="599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1"/>
      <c r="R1" s="602"/>
      <c r="S1" s="7"/>
      <c r="T1" s="7"/>
      <c r="U1" s="7"/>
      <c r="V1" s="7"/>
      <c r="W1" s="7"/>
      <c r="X1" s="7"/>
      <c r="Y1" s="7"/>
      <c r="Z1" s="100"/>
    </row>
    <row r="2" ht="54.0" customHeight="1">
      <c r="A2" s="603"/>
      <c r="B2" s="604"/>
      <c r="C2" s="605"/>
      <c r="D2" s="606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607"/>
      <c r="R2" s="608"/>
      <c r="S2" s="10"/>
      <c r="T2" s="10"/>
      <c r="U2" s="10"/>
      <c r="V2" s="10"/>
      <c r="W2" s="10"/>
      <c r="X2" s="10"/>
      <c r="Y2" s="10"/>
      <c r="Z2" s="21"/>
    </row>
    <row r="3" ht="51.0" customHeight="1">
      <c r="A3" s="603"/>
      <c r="B3" s="604"/>
      <c r="C3" s="605"/>
      <c r="D3" s="606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607"/>
      <c r="R3" s="608"/>
      <c r="S3" s="10"/>
      <c r="T3" s="10"/>
      <c r="U3" s="10"/>
      <c r="V3" s="10"/>
      <c r="W3" s="10"/>
      <c r="X3" s="10"/>
      <c r="Y3" s="10"/>
      <c r="Z3" s="21"/>
    </row>
    <row r="4" ht="56.25" customHeight="1">
      <c r="A4" s="603"/>
      <c r="B4" s="604"/>
      <c r="C4" s="605"/>
      <c r="D4" s="606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607"/>
      <c r="R4" s="608"/>
      <c r="S4" s="10"/>
      <c r="T4" s="10"/>
      <c r="U4" s="10"/>
      <c r="V4" s="10"/>
      <c r="W4" s="10"/>
      <c r="X4" s="10"/>
      <c r="Y4" s="10"/>
      <c r="Z4" s="21"/>
    </row>
    <row r="5" ht="77.25" customHeight="1">
      <c r="A5" s="609"/>
      <c r="B5" s="610"/>
      <c r="C5" s="611"/>
      <c r="D5" s="612"/>
      <c r="E5" s="28"/>
      <c r="F5" s="28"/>
      <c r="G5" s="28"/>
      <c r="H5" s="28"/>
      <c r="I5" s="28"/>
      <c r="J5" s="28"/>
      <c r="K5" s="28"/>
      <c r="L5" s="28"/>
      <c r="M5" s="613"/>
      <c r="N5" s="28"/>
      <c r="O5" s="10"/>
      <c r="P5" s="10"/>
      <c r="Q5" s="607"/>
      <c r="R5" s="608"/>
      <c r="S5" s="10"/>
      <c r="T5" s="10"/>
      <c r="U5" s="10"/>
      <c r="V5" s="10"/>
      <c r="W5" s="10"/>
      <c r="X5" s="10"/>
      <c r="Y5" s="10"/>
      <c r="Z5" s="21"/>
    </row>
    <row r="6" ht="62.25" customHeight="1">
      <c r="A6" s="614"/>
      <c r="B6" s="28"/>
      <c r="C6" s="218" t="s">
        <v>554</v>
      </c>
      <c r="D6" s="615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8"/>
      <c r="P6" s="28"/>
      <c r="Q6" s="616"/>
      <c r="R6" s="608"/>
      <c r="S6" s="10"/>
      <c r="T6" s="10"/>
      <c r="U6" s="10"/>
      <c r="V6" s="10"/>
      <c r="W6" s="10"/>
      <c r="X6" s="10"/>
      <c r="Y6" s="10"/>
      <c r="Z6" s="21"/>
    </row>
    <row r="7" ht="12.75" customHeight="1">
      <c r="A7" s="617"/>
      <c r="B7" s="105"/>
      <c r="C7" s="105"/>
      <c r="D7" s="618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619"/>
      <c r="R7" s="33"/>
      <c r="S7" s="10"/>
      <c r="T7" s="10"/>
      <c r="U7" s="10"/>
      <c r="V7" s="10"/>
      <c r="W7" s="10"/>
      <c r="X7" s="10"/>
      <c r="Y7" s="10"/>
      <c r="Z7" s="21"/>
    </row>
    <row r="8" ht="46.5" customHeight="1">
      <c r="A8" s="620"/>
      <c r="B8" s="621"/>
      <c r="C8" s="622"/>
      <c r="D8" s="623"/>
      <c r="E8" s="622"/>
      <c r="F8" s="622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624"/>
      <c r="R8" s="33"/>
      <c r="S8" s="10"/>
      <c r="T8" s="10"/>
      <c r="U8" s="10"/>
      <c r="V8" s="10"/>
      <c r="W8" s="10"/>
      <c r="X8" s="10"/>
      <c r="Y8" s="10"/>
      <c r="Z8" s="21"/>
    </row>
    <row r="9" ht="13.5" customHeight="1">
      <c r="A9" s="617"/>
      <c r="B9" s="105"/>
      <c r="C9" s="105"/>
      <c r="D9" s="618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619"/>
      <c r="R9" s="33"/>
      <c r="S9" s="10"/>
      <c r="T9" s="10"/>
      <c r="U9" s="10"/>
      <c r="V9" s="10"/>
      <c r="W9" s="10"/>
      <c r="X9" s="10"/>
      <c r="Y9" s="10"/>
      <c r="Z9" s="21"/>
    </row>
    <row r="10" ht="43.5" customHeight="1">
      <c r="A10" s="625" t="s">
        <v>60</v>
      </c>
      <c r="B10" s="62"/>
      <c r="C10" s="62"/>
      <c r="D10" s="40"/>
      <c r="E10" s="215" t="s">
        <v>61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626"/>
      <c r="R10" s="608"/>
      <c r="S10" s="10"/>
      <c r="T10" s="10"/>
      <c r="U10" s="10"/>
      <c r="V10" s="10"/>
      <c r="W10" s="10"/>
      <c r="X10" s="10"/>
      <c r="Y10" s="10"/>
      <c r="Z10" s="21"/>
    </row>
    <row r="11" ht="20.25" customHeight="1">
      <c r="A11" s="45"/>
      <c r="D11" s="46"/>
      <c r="E11" s="75" t="s">
        <v>89</v>
      </c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7"/>
      <c r="R11" s="608"/>
      <c r="S11" s="10"/>
      <c r="T11" s="10"/>
      <c r="U11" s="10"/>
      <c r="V11" s="10"/>
      <c r="W11" s="10"/>
      <c r="X11" s="10"/>
      <c r="Y11" s="10"/>
      <c r="Z11" s="21"/>
    </row>
    <row r="12" ht="15.0" customHeight="1">
      <c r="A12" s="48"/>
      <c r="B12" s="65"/>
      <c r="C12" s="65"/>
      <c r="D12" s="49"/>
      <c r="E12" s="48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28"/>
      <c r="R12" s="608"/>
      <c r="S12" s="10"/>
      <c r="T12" s="10"/>
      <c r="U12" s="10"/>
      <c r="V12" s="10"/>
      <c r="W12" s="10"/>
      <c r="X12" s="10"/>
      <c r="Y12" s="10"/>
      <c r="Z12" s="21"/>
    </row>
    <row r="13" ht="79.5" customHeight="1">
      <c r="A13" s="493" t="s">
        <v>555</v>
      </c>
      <c r="B13" s="629" t="s">
        <v>556</v>
      </c>
      <c r="C13" s="630" t="s">
        <v>557</v>
      </c>
      <c r="D13" s="631" t="s">
        <v>558</v>
      </c>
      <c r="E13" s="632" t="s">
        <v>559</v>
      </c>
      <c r="F13" s="633" t="s">
        <v>560</v>
      </c>
      <c r="G13" s="634" t="s">
        <v>561</v>
      </c>
      <c r="H13" s="635" t="s">
        <v>562</v>
      </c>
      <c r="I13" s="636" t="s">
        <v>563</v>
      </c>
      <c r="J13" s="637" t="s">
        <v>564</v>
      </c>
      <c r="K13" s="638" t="s">
        <v>565</v>
      </c>
      <c r="L13" s="639" t="s">
        <v>566</v>
      </c>
      <c r="M13" s="640" t="s">
        <v>567</v>
      </c>
      <c r="N13" s="414" t="s">
        <v>568</v>
      </c>
      <c r="O13" s="414" t="s">
        <v>569</v>
      </c>
      <c r="P13" s="414" t="s">
        <v>570</v>
      </c>
      <c r="Q13" s="415" t="s">
        <v>571</v>
      </c>
      <c r="R13" s="33"/>
      <c r="S13" s="10"/>
      <c r="T13" s="10"/>
      <c r="U13" s="10"/>
      <c r="V13" s="10"/>
      <c r="W13" s="10"/>
      <c r="X13" s="10"/>
      <c r="Y13" s="10"/>
      <c r="Z13" s="21"/>
    </row>
    <row r="14" ht="82.5" customHeight="1">
      <c r="A14" s="641" t="s">
        <v>572</v>
      </c>
      <c r="B14" s="63" t="s">
        <v>241</v>
      </c>
      <c r="C14" s="63"/>
      <c r="D14" s="278">
        <v>590.0</v>
      </c>
      <c r="E14" s="642"/>
      <c r="F14" s="643"/>
      <c r="G14" s="644"/>
      <c r="H14" s="645"/>
      <c r="I14" s="646"/>
      <c r="J14" s="647"/>
      <c r="K14" s="648"/>
      <c r="L14" s="649"/>
      <c r="M14" s="650"/>
      <c r="N14" s="651">
        <f t="shared" ref="N14:N25" si="1">SUM(E14:M14)</f>
        <v>0</v>
      </c>
      <c r="O14" s="651">
        <f t="shared" ref="O14:O15" si="2">3*N14</f>
        <v>0</v>
      </c>
      <c r="P14" s="651">
        <f>3.3*N14</f>
        <v>0</v>
      </c>
      <c r="Q14" s="382">
        <f t="shared" ref="Q14:Q25" si="3">D14*N14</f>
        <v>0</v>
      </c>
      <c r="R14" s="33"/>
      <c r="S14" s="10"/>
      <c r="T14" s="10"/>
      <c r="U14" s="10"/>
      <c r="V14" s="10"/>
      <c r="W14" s="10"/>
      <c r="X14" s="10"/>
      <c r="Y14" s="10"/>
      <c r="Z14" s="21"/>
    </row>
    <row r="15" ht="82.5" customHeight="1">
      <c r="A15" s="652" t="s">
        <v>573</v>
      </c>
      <c r="B15" s="63" t="s">
        <v>241</v>
      </c>
      <c r="C15" s="63"/>
      <c r="D15" s="382">
        <v>660.0</v>
      </c>
      <c r="E15" s="642"/>
      <c r="F15" s="653"/>
      <c r="G15" s="644"/>
      <c r="H15" s="645"/>
      <c r="I15" s="646"/>
      <c r="J15" s="647"/>
      <c r="K15" s="648"/>
      <c r="L15" s="654"/>
      <c r="M15" s="650"/>
      <c r="N15" s="651">
        <f t="shared" si="1"/>
        <v>0</v>
      </c>
      <c r="O15" s="651">
        <f t="shared" si="2"/>
        <v>0</v>
      </c>
      <c r="P15" s="651">
        <f>4.1*N15</f>
        <v>0</v>
      </c>
      <c r="Q15" s="382">
        <f t="shared" si="3"/>
        <v>0</v>
      </c>
      <c r="R15" s="33"/>
      <c r="S15" s="10"/>
      <c r="T15" s="10"/>
      <c r="U15" s="10"/>
      <c r="V15" s="10"/>
      <c r="W15" s="10"/>
      <c r="X15" s="10"/>
      <c r="Y15" s="10"/>
      <c r="Z15" s="21"/>
    </row>
    <row r="16" ht="82.5" customHeight="1">
      <c r="A16" s="652" t="s">
        <v>574</v>
      </c>
      <c r="B16" s="651">
        <v>2.0</v>
      </c>
      <c r="C16" s="63"/>
      <c r="D16" s="382">
        <v>580.0</v>
      </c>
      <c r="E16" s="642"/>
      <c r="F16" s="653"/>
      <c r="G16" s="644"/>
      <c r="H16" s="645"/>
      <c r="I16" s="646"/>
      <c r="J16" s="647"/>
      <c r="K16" s="648"/>
      <c r="L16" s="654"/>
      <c r="M16" s="650"/>
      <c r="N16" s="651">
        <f t="shared" si="1"/>
        <v>0</v>
      </c>
      <c r="O16" s="651">
        <f>2*N16</f>
        <v>0</v>
      </c>
      <c r="P16" s="651">
        <f>3*N16</f>
        <v>0</v>
      </c>
      <c r="Q16" s="382">
        <f t="shared" si="3"/>
        <v>0</v>
      </c>
      <c r="R16" s="33"/>
      <c r="S16" s="10"/>
      <c r="T16" s="10"/>
      <c r="U16" s="10"/>
      <c r="V16" s="10"/>
      <c r="W16" s="10"/>
      <c r="X16" s="10"/>
      <c r="Y16" s="10"/>
      <c r="Z16" s="21"/>
    </row>
    <row r="17" ht="82.5" customHeight="1">
      <c r="A17" s="641" t="s">
        <v>575</v>
      </c>
      <c r="B17" s="63" t="s">
        <v>241</v>
      </c>
      <c r="C17" s="63"/>
      <c r="D17" s="278">
        <v>590.0</v>
      </c>
      <c r="E17" s="642"/>
      <c r="F17" s="643"/>
      <c r="G17" s="644"/>
      <c r="H17" s="645"/>
      <c r="I17" s="646"/>
      <c r="J17" s="647"/>
      <c r="K17" s="648"/>
      <c r="L17" s="649"/>
      <c r="M17" s="650"/>
      <c r="N17" s="651">
        <f t="shared" si="1"/>
        <v>0</v>
      </c>
      <c r="O17" s="651">
        <f t="shared" ref="O17:O18" si="4">3*N17</f>
        <v>0</v>
      </c>
      <c r="P17" s="651">
        <f>3.3*N17</f>
        <v>0</v>
      </c>
      <c r="Q17" s="382">
        <f t="shared" si="3"/>
        <v>0</v>
      </c>
      <c r="R17" s="33"/>
      <c r="S17" s="10"/>
      <c r="T17" s="10"/>
      <c r="U17" s="10"/>
      <c r="V17" s="10"/>
      <c r="W17" s="10"/>
      <c r="X17" s="10"/>
      <c r="Y17" s="10"/>
      <c r="Z17" s="21"/>
    </row>
    <row r="18" ht="82.5" customHeight="1">
      <c r="A18" s="652" t="s">
        <v>576</v>
      </c>
      <c r="B18" s="63" t="s">
        <v>241</v>
      </c>
      <c r="C18" s="63"/>
      <c r="D18" s="382">
        <v>660.0</v>
      </c>
      <c r="E18" s="642"/>
      <c r="F18" s="653"/>
      <c r="G18" s="644"/>
      <c r="H18" s="645"/>
      <c r="I18" s="646"/>
      <c r="J18" s="647"/>
      <c r="K18" s="648"/>
      <c r="L18" s="654"/>
      <c r="M18" s="650"/>
      <c r="N18" s="651">
        <f t="shared" si="1"/>
        <v>0</v>
      </c>
      <c r="O18" s="651">
        <f t="shared" si="4"/>
        <v>0</v>
      </c>
      <c r="P18" s="651">
        <f>3.7*N18</f>
        <v>0</v>
      </c>
      <c r="Q18" s="382">
        <f t="shared" si="3"/>
        <v>0</v>
      </c>
      <c r="R18" s="33"/>
      <c r="S18" s="10"/>
      <c r="T18" s="10"/>
      <c r="U18" s="10"/>
      <c r="V18" s="10"/>
      <c r="W18" s="10"/>
      <c r="X18" s="10"/>
      <c r="Y18" s="10"/>
      <c r="Z18" s="21"/>
    </row>
    <row r="19" ht="82.5" customHeight="1">
      <c r="A19" s="652" t="s">
        <v>577</v>
      </c>
      <c r="B19" s="651">
        <v>2.0</v>
      </c>
      <c r="C19" s="63"/>
      <c r="D19" s="382">
        <v>580.0</v>
      </c>
      <c r="E19" s="642"/>
      <c r="F19" s="653"/>
      <c r="G19" s="644"/>
      <c r="H19" s="645"/>
      <c r="I19" s="646"/>
      <c r="J19" s="647"/>
      <c r="K19" s="648"/>
      <c r="L19" s="654"/>
      <c r="M19" s="650"/>
      <c r="N19" s="651">
        <f t="shared" si="1"/>
        <v>0</v>
      </c>
      <c r="O19" s="651">
        <f>2*N19</f>
        <v>0</v>
      </c>
      <c r="P19" s="651">
        <f>3*N19</f>
        <v>0</v>
      </c>
      <c r="Q19" s="382">
        <f t="shared" si="3"/>
        <v>0</v>
      </c>
      <c r="R19" s="33"/>
      <c r="S19" s="10"/>
      <c r="T19" s="10"/>
      <c r="U19" s="10"/>
      <c r="V19" s="10"/>
      <c r="W19" s="10"/>
      <c r="X19" s="10"/>
      <c r="Y19" s="10"/>
      <c r="Z19" s="21"/>
    </row>
    <row r="20" ht="82.5" customHeight="1">
      <c r="A20" s="641" t="s">
        <v>578</v>
      </c>
      <c r="B20" s="63" t="s">
        <v>241</v>
      </c>
      <c r="C20" s="63"/>
      <c r="D20" s="278">
        <v>590.0</v>
      </c>
      <c r="E20" s="642"/>
      <c r="F20" s="643"/>
      <c r="G20" s="644"/>
      <c r="H20" s="645"/>
      <c r="I20" s="646"/>
      <c r="J20" s="647"/>
      <c r="K20" s="648"/>
      <c r="L20" s="649"/>
      <c r="M20" s="650"/>
      <c r="N20" s="651">
        <f t="shared" si="1"/>
        <v>0</v>
      </c>
      <c r="O20" s="651">
        <f t="shared" ref="O20:O21" si="5">3*N20</f>
        <v>0</v>
      </c>
      <c r="P20" s="651">
        <f>3.3*N20</f>
        <v>0</v>
      </c>
      <c r="Q20" s="382">
        <f t="shared" si="3"/>
        <v>0</v>
      </c>
      <c r="R20" s="33"/>
      <c r="S20" s="10"/>
      <c r="T20" s="10"/>
      <c r="U20" s="10"/>
      <c r="V20" s="10"/>
      <c r="W20" s="10"/>
      <c r="X20" s="10"/>
      <c r="Y20" s="10"/>
      <c r="Z20" s="21"/>
    </row>
    <row r="21" ht="82.5" customHeight="1">
      <c r="A21" s="652" t="s">
        <v>579</v>
      </c>
      <c r="B21" s="651">
        <v>3.0</v>
      </c>
      <c r="C21" s="63"/>
      <c r="D21" s="382">
        <v>660.0</v>
      </c>
      <c r="E21" s="642"/>
      <c r="F21" s="653"/>
      <c r="G21" s="644"/>
      <c r="H21" s="645"/>
      <c r="I21" s="646"/>
      <c r="J21" s="647"/>
      <c r="K21" s="648"/>
      <c r="L21" s="654"/>
      <c r="M21" s="650"/>
      <c r="N21" s="651">
        <f t="shared" si="1"/>
        <v>0</v>
      </c>
      <c r="O21" s="651">
        <f t="shared" si="5"/>
        <v>0</v>
      </c>
      <c r="P21" s="651">
        <f>3.4*N21</f>
        <v>0</v>
      </c>
      <c r="Q21" s="382">
        <f t="shared" si="3"/>
        <v>0</v>
      </c>
      <c r="R21" s="33"/>
      <c r="S21" s="10"/>
      <c r="T21" s="10"/>
      <c r="U21" s="10"/>
      <c r="V21" s="10"/>
      <c r="W21" s="10"/>
      <c r="X21" s="10"/>
      <c r="Y21" s="10"/>
      <c r="Z21" s="21"/>
    </row>
    <row r="22" ht="82.5" customHeight="1">
      <c r="A22" s="652" t="s">
        <v>580</v>
      </c>
      <c r="B22" s="651">
        <v>2.0</v>
      </c>
      <c r="C22" s="63"/>
      <c r="D22" s="382">
        <v>580.0</v>
      </c>
      <c r="E22" s="642"/>
      <c r="F22" s="653"/>
      <c r="G22" s="644"/>
      <c r="H22" s="645"/>
      <c r="I22" s="646"/>
      <c r="J22" s="647"/>
      <c r="K22" s="648"/>
      <c r="L22" s="654"/>
      <c r="M22" s="650"/>
      <c r="N22" s="651">
        <f t="shared" si="1"/>
        <v>0</v>
      </c>
      <c r="O22" s="651">
        <f>2*N22</f>
        <v>0</v>
      </c>
      <c r="P22" s="651">
        <f t="shared" ref="P22:P23" si="6">3*N22</f>
        <v>0</v>
      </c>
      <c r="Q22" s="382">
        <f t="shared" si="3"/>
        <v>0</v>
      </c>
      <c r="R22" s="33"/>
      <c r="S22" s="10"/>
      <c r="T22" s="10"/>
      <c r="U22" s="10"/>
      <c r="V22" s="10"/>
      <c r="W22" s="10"/>
      <c r="X22" s="10"/>
      <c r="Y22" s="10"/>
      <c r="Z22" s="21"/>
    </row>
    <row r="23" ht="82.5" customHeight="1">
      <c r="A23" s="641" t="s">
        <v>581</v>
      </c>
      <c r="B23" s="63" t="s">
        <v>241</v>
      </c>
      <c r="C23" s="655" t="s">
        <v>292</v>
      </c>
      <c r="D23" s="278">
        <v>590.0</v>
      </c>
      <c r="E23" s="642"/>
      <c r="F23" s="643"/>
      <c r="G23" s="644"/>
      <c r="H23" s="645"/>
      <c r="I23" s="646"/>
      <c r="J23" s="647"/>
      <c r="K23" s="648"/>
      <c r="L23" s="649"/>
      <c r="M23" s="650"/>
      <c r="N23" s="651">
        <f t="shared" si="1"/>
        <v>0</v>
      </c>
      <c r="O23" s="651">
        <f t="shared" ref="O23:O24" si="7">3*N23</f>
        <v>0</v>
      </c>
      <c r="P23" s="651">
        <f t="shared" si="6"/>
        <v>0</v>
      </c>
      <c r="Q23" s="382">
        <f t="shared" si="3"/>
        <v>0</v>
      </c>
      <c r="R23" s="33"/>
      <c r="S23" s="10"/>
      <c r="T23" s="10"/>
      <c r="U23" s="10"/>
      <c r="V23" s="10"/>
      <c r="W23" s="10"/>
      <c r="X23" s="10"/>
      <c r="Y23" s="10"/>
      <c r="Z23" s="21"/>
    </row>
    <row r="24" ht="82.5" customHeight="1">
      <c r="A24" s="652" t="s">
        <v>582</v>
      </c>
      <c r="B24" s="651">
        <v>3.0</v>
      </c>
      <c r="C24" s="655" t="s">
        <v>292</v>
      </c>
      <c r="D24" s="382">
        <v>660.0</v>
      </c>
      <c r="E24" s="642"/>
      <c r="F24" s="653"/>
      <c r="G24" s="644"/>
      <c r="H24" s="645"/>
      <c r="I24" s="646"/>
      <c r="J24" s="647"/>
      <c r="K24" s="648"/>
      <c r="L24" s="654"/>
      <c r="M24" s="650"/>
      <c r="N24" s="651">
        <f t="shared" si="1"/>
        <v>0</v>
      </c>
      <c r="O24" s="651">
        <f t="shared" si="7"/>
        <v>0</v>
      </c>
      <c r="P24" s="651">
        <f>3.5*N24</f>
        <v>0</v>
      </c>
      <c r="Q24" s="382">
        <f t="shared" si="3"/>
        <v>0</v>
      </c>
      <c r="R24" s="33"/>
      <c r="S24" s="10"/>
      <c r="T24" s="10"/>
      <c r="U24" s="10"/>
      <c r="V24" s="10"/>
      <c r="W24" s="10"/>
      <c r="X24" s="10"/>
      <c r="Y24" s="10"/>
      <c r="Z24" s="21"/>
    </row>
    <row r="25" ht="82.5" customHeight="1">
      <c r="A25" s="652" t="s">
        <v>583</v>
      </c>
      <c r="B25" s="651">
        <v>2.0</v>
      </c>
      <c r="C25" s="655" t="s">
        <v>292</v>
      </c>
      <c r="D25" s="382">
        <v>580.0</v>
      </c>
      <c r="E25" s="642"/>
      <c r="F25" s="653"/>
      <c r="G25" s="644"/>
      <c r="H25" s="645"/>
      <c r="I25" s="646"/>
      <c r="J25" s="647"/>
      <c r="K25" s="648"/>
      <c r="L25" s="654"/>
      <c r="M25" s="650"/>
      <c r="N25" s="651">
        <f t="shared" si="1"/>
        <v>0</v>
      </c>
      <c r="O25" s="651">
        <f>2*N25</f>
        <v>0</v>
      </c>
      <c r="P25" s="651">
        <f>3*N25</f>
        <v>0</v>
      </c>
      <c r="Q25" s="382">
        <f t="shared" si="3"/>
        <v>0</v>
      </c>
      <c r="R25" s="33"/>
      <c r="S25" s="10"/>
      <c r="T25" s="10"/>
      <c r="U25" s="10"/>
      <c r="V25" s="10"/>
      <c r="W25" s="10"/>
      <c r="X25" s="10"/>
      <c r="Y25" s="10"/>
      <c r="Z25" s="21"/>
    </row>
    <row r="26" ht="15.75" customHeight="1">
      <c r="A26" s="189"/>
      <c r="B26" s="189"/>
      <c r="C26" s="656"/>
      <c r="D26" s="657"/>
      <c r="E26" s="656"/>
      <c r="F26" s="656"/>
      <c r="G26" s="656"/>
      <c r="H26" s="656"/>
      <c r="I26" s="656"/>
      <c r="J26" s="656"/>
      <c r="K26" s="656"/>
      <c r="L26" s="656"/>
      <c r="M26" s="656"/>
      <c r="N26" s="658"/>
      <c r="O26" s="658"/>
      <c r="P26" s="656"/>
      <c r="Q26" s="657"/>
      <c r="R26" s="33"/>
      <c r="S26" s="10"/>
      <c r="T26" s="10"/>
      <c r="U26" s="10"/>
      <c r="V26" s="10"/>
      <c r="W26" s="10"/>
      <c r="X26" s="10"/>
      <c r="Y26" s="10"/>
      <c r="Z26" s="21"/>
    </row>
    <row r="27" ht="60.75" customHeight="1">
      <c r="A27" s="659" t="s">
        <v>584</v>
      </c>
      <c r="B27" s="62"/>
      <c r="C27" s="62"/>
      <c r="D27" s="40"/>
      <c r="E27" s="660" t="s">
        <v>559</v>
      </c>
      <c r="F27" s="661" t="s">
        <v>560</v>
      </c>
      <c r="G27" s="662" t="s">
        <v>561</v>
      </c>
      <c r="H27" s="663" t="s">
        <v>562</v>
      </c>
      <c r="I27" s="664" t="s">
        <v>563</v>
      </c>
      <c r="J27" s="665" t="s">
        <v>585</v>
      </c>
      <c r="K27" s="666" t="s">
        <v>565</v>
      </c>
      <c r="L27" s="667" t="s">
        <v>586</v>
      </c>
      <c r="M27" s="259" t="s">
        <v>567</v>
      </c>
      <c r="N27" s="668" t="s">
        <v>568</v>
      </c>
      <c r="O27" s="669" t="s">
        <v>569</v>
      </c>
      <c r="P27" s="669" t="s">
        <v>570</v>
      </c>
      <c r="Q27" s="670" t="s">
        <v>587</v>
      </c>
      <c r="R27" s="33"/>
      <c r="S27" s="10"/>
      <c r="T27" s="10"/>
      <c r="U27" s="10"/>
      <c r="V27" s="10"/>
      <c r="W27" s="10"/>
      <c r="X27" s="10"/>
      <c r="Y27" s="10"/>
      <c r="Z27" s="21"/>
    </row>
    <row r="28" ht="55.5" customHeight="1">
      <c r="A28" s="48"/>
      <c r="B28" s="65"/>
      <c r="C28" s="65"/>
      <c r="D28" s="49"/>
      <c r="E28" s="384">
        <f t="shared" ref="E28:Q28" si="8">SUM(E14:E25)</f>
        <v>0</v>
      </c>
      <c r="F28" s="651">
        <f t="shared" si="8"/>
        <v>0</v>
      </c>
      <c r="G28" s="651">
        <f t="shared" si="8"/>
        <v>0</v>
      </c>
      <c r="H28" s="651">
        <f t="shared" si="8"/>
        <v>0</v>
      </c>
      <c r="I28" s="651">
        <f t="shared" si="8"/>
        <v>0</v>
      </c>
      <c r="J28" s="651">
        <f t="shared" si="8"/>
        <v>0</v>
      </c>
      <c r="K28" s="651">
        <f t="shared" si="8"/>
        <v>0</v>
      </c>
      <c r="L28" s="651">
        <f t="shared" si="8"/>
        <v>0</v>
      </c>
      <c r="M28" s="651">
        <f t="shared" si="8"/>
        <v>0</v>
      </c>
      <c r="N28" s="651">
        <f t="shared" si="8"/>
        <v>0</v>
      </c>
      <c r="O28" s="651">
        <f t="shared" si="8"/>
        <v>0</v>
      </c>
      <c r="P28" s="651">
        <f t="shared" si="8"/>
        <v>0</v>
      </c>
      <c r="Q28" s="382">
        <f t="shared" si="8"/>
        <v>0</v>
      </c>
      <c r="R28" s="33"/>
      <c r="S28" s="10"/>
      <c r="T28" s="10"/>
      <c r="U28" s="10"/>
      <c r="V28" s="10"/>
      <c r="W28" s="10"/>
      <c r="X28" s="10"/>
      <c r="Y28" s="10"/>
      <c r="Z28" s="21"/>
    </row>
    <row r="29" ht="27.0" customHeight="1">
      <c r="A29" s="620"/>
      <c r="B29" s="621"/>
      <c r="C29" s="622"/>
      <c r="D29" s="623"/>
      <c r="E29" s="622"/>
      <c r="F29" s="622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624"/>
      <c r="R29" s="33"/>
      <c r="S29" s="10"/>
      <c r="T29" s="10"/>
      <c r="U29" s="10"/>
      <c r="V29" s="10"/>
      <c r="W29" s="10"/>
      <c r="X29" s="10"/>
      <c r="Y29" s="10"/>
      <c r="Z29" s="21"/>
    </row>
    <row r="30" ht="27.75" customHeight="1">
      <c r="A30" s="617"/>
      <c r="B30" s="105"/>
      <c r="C30" s="105"/>
      <c r="D30" s="6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619"/>
      <c r="R30" s="33"/>
      <c r="S30" s="10"/>
      <c r="T30" s="10"/>
      <c r="U30" s="10"/>
      <c r="V30" s="10"/>
      <c r="W30" s="10"/>
      <c r="X30" s="10"/>
      <c r="Y30" s="10"/>
      <c r="Z30" s="21"/>
    </row>
    <row r="31" ht="45.0" customHeight="1">
      <c r="A31" s="671"/>
      <c r="B31" s="672"/>
      <c r="C31" s="673" t="s">
        <v>588</v>
      </c>
      <c r="D31" s="615"/>
      <c r="E31" s="218"/>
      <c r="F31" s="218"/>
      <c r="G31" s="218"/>
      <c r="H31" s="218"/>
      <c r="I31" s="218"/>
      <c r="J31" s="218"/>
      <c r="K31" s="672"/>
      <c r="L31" s="672"/>
      <c r="M31" s="218"/>
      <c r="N31" s="218"/>
      <c r="O31" s="218"/>
      <c r="P31" s="218"/>
      <c r="Q31" s="674"/>
      <c r="R31" s="608"/>
      <c r="S31" s="10"/>
      <c r="T31" s="10"/>
      <c r="U31" s="10"/>
      <c r="V31" s="10"/>
      <c r="W31" s="10"/>
      <c r="X31" s="10"/>
      <c r="Y31" s="10"/>
      <c r="Z31" s="21"/>
    </row>
    <row r="32" ht="10.5" customHeight="1">
      <c r="A32" s="617"/>
      <c r="B32" s="105"/>
      <c r="C32" s="105"/>
      <c r="D32" s="618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619"/>
      <c r="R32" s="33"/>
      <c r="S32" s="10"/>
      <c r="T32" s="10"/>
      <c r="U32" s="10"/>
      <c r="V32" s="10"/>
      <c r="W32" s="10"/>
      <c r="X32" s="10"/>
      <c r="Y32" s="10"/>
      <c r="Z32" s="21"/>
    </row>
    <row r="33" ht="45.75" customHeight="1">
      <c r="A33" s="620"/>
      <c r="B33" s="621"/>
      <c r="C33" s="622"/>
      <c r="D33" s="623"/>
      <c r="E33" s="622"/>
      <c r="F33" s="622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624"/>
      <c r="R33" s="33"/>
      <c r="S33" s="10"/>
      <c r="T33" s="10"/>
      <c r="U33" s="10"/>
      <c r="V33" s="10"/>
      <c r="W33" s="10"/>
      <c r="X33" s="10"/>
      <c r="Y33" s="10"/>
      <c r="Z33" s="21"/>
    </row>
    <row r="34" ht="10.5" customHeight="1">
      <c r="A34" s="617"/>
      <c r="B34" s="105"/>
      <c r="C34" s="105"/>
      <c r="D34" s="618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619"/>
      <c r="R34" s="33"/>
      <c r="S34" s="10"/>
      <c r="T34" s="10"/>
      <c r="U34" s="10"/>
      <c r="V34" s="10"/>
      <c r="W34" s="10"/>
      <c r="X34" s="10"/>
      <c r="Y34" s="10"/>
      <c r="Z34" s="21"/>
    </row>
    <row r="35" ht="45.75" customHeight="1">
      <c r="A35" s="625" t="s">
        <v>60</v>
      </c>
      <c r="B35" s="62"/>
      <c r="C35" s="62"/>
      <c r="D35" s="40"/>
      <c r="E35" s="675" t="s">
        <v>61</v>
      </c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626"/>
      <c r="R35" s="608"/>
      <c r="S35" s="10"/>
      <c r="T35" s="10"/>
      <c r="U35" s="10"/>
      <c r="V35" s="10"/>
      <c r="W35" s="10"/>
      <c r="X35" s="10"/>
      <c r="Y35" s="10"/>
      <c r="Z35" s="21"/>
    </row>
    <row r="36" ht="15.75" customHeight="1">
      <c r="A36" s="45"/>
      <c r="D36" s="46"/>
      <c r="E36" s="75" t="s">
        <v>89</v>
      </c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7"/>
      <c r="R36" s="608"/>
      <c r="S36" s="10"/>
      <c r="T36" s="10"/>
      <c r="U36" s="10"/>
      <c r="V36" s="10"/>
      <c r="W36" s="10"/>
      <c r="X36" s="10"/>
      <c r="Y36" s="10"/>
      <c r="Z36" s="21"/>
    </row>
    <row r="37" ht="15.0" customHeight="1">
      <c r="A37" s="48"/>
      <c r="B37" s="65"/>
      <c r="C37" s="65"/>
      <c r="D37" s="49"/>
      <c r="E37" s="48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28"/>
      <c r="R37" s="608"/>
      <c r="S37" s="10"/>
      <c r="T37" s="10"/>
      <c r="U37" s="10"/>
      <c r="V37" s="10"/>
      <c r="W37" s="10"/>
      <c r="X37" s="10"/>
      <c r="Y37" s="10"/>
      <c r="Z37" s="21"/>
    </row>
    <row r="38" ht="15.75" customHeight="1">
      <c r="A38" s="493" t="s">
        <v>555</v>
      </c>
      <c r="B38" s="629" t="s">
        <v>556</v>
      </c>
      <c r="C38" s="630" t="s">
        <v>557</v>
      </c>
      <c r="D38" s="631" t="s">
        <v>558</v>
      </c>
      <c r="E38" s="632" t="s">
        <v>559</v>
      </c>
      <c r="F38" s="633" t="s">
        <v>560</v>
      </c>
      <c r="G38" s="634" t="s">
        <v>561</v>
      </c>
      <c r="H38" s="635" t="s">
        <v>562</v>
      </c>
      <c r="I38" s="636" t="s">
        <v>563</v>
      </c>
      <c r="J38" s="637" t="s">
        <v>564</v>
      </c>
      <c r="K38" s="638" t="s">
        <v>565</v>
      </c>
      <c r="L38" s="639" t="s">
        <v>566</v>
      </c>
      <c r="M38" s="640" t="s">
        <v>567</v>
      </c>
      <c r="N38" s="414" t="s">
        <v>568</v>
      </c>
      <c r="O38" s="414" t="s">
        <v>569</v>
      </c>
      <c r="P38" s="414" t="s">
        <v>570</v>
      </c>
      <c r="Q38" s="415" t="s">
        <v>571</v>
      </c>
      <c r="R38" s="33"/>
      <c r="S38" s="10"/>
      <c r="T38" s="10"/>
      <c r="U38" s="10"/>
      <c r="V38" s="10"/>
      <c r="W38" s="10"/>
      <c r="X38" s="10"/>
      <c r="Y38" s="10"/>
      <c r="Z38" s="21"/>
    </row>
    <row r="39" ht="82.5" customHeight="1">
      <c r="A39" s="641" t="s">
        <v>589</v>
      </c>
      <c r="B39" s="63" t="s">
        <v>241</v>
      </c>
      <c r="C39" s="655" t="s">
        <v>292</v>
      </c>
      <c r="D39" s="382">
        <v>390.0</v>
      </c>
      <c r="E39" s="642"/>
      <c r="F39" s="643"/>
      <c r="G39" s="644"/>
      <c r="H39" s="645"/>
      <c r="I39" s="646"/>
      <c r="J39" s="647"/>
      <c r="K39" s="648"/>
      <c r="L39" s="649"/>
      <c r="M39" s="650"/>
      <c r="N39" s="651">
        <f t="shared" ref="N39:N44" si="9">SUM(E39:M39)</f>
        <v>0</v>
      </c>
      <c r="O39" s="651">
        <f t="shared" ref="O39:O40" si="10">3*N39</f>
        <v>0</v>
      </c>
      <c r="P39" s="651">
        <f>3*N39</f>
        <v>0</v>
      </c>
      <c r="Q39" s="382">
        <f t="shared" ref="Q39:Q44" si="11">D39*N39</f>
        <v>0</v>
      </c>
      <c r="R39" s="33"/>
      <c r="S39" s="10"/>
      <c r="T39" s="10"/>
      <c r="U39" s="10"/>
      <c r="V39" s="10"/>
      <c r="W39" s="10"/>
      <c r="X39" s="10"/>
      <c r="Y39" s="10"/>
      <c r="Z39" s="21"/>
    </row>
    <row r="40" ht="82.5" customHeight="1">
      <c r="A40" s="641" t="s">
        <v>590</v>
      </c>
      <c r="B40" s="63" t="s">
        <v>241</v>
      </c>
      <c r="C40" s="655" t="s">
        <v>292</v>
      </c>
      <c r="D40" s="382">
        <v>440.0</v>
      </c>
      <c r="E40" s="642"/>
      <c r="F40" s="643"/>
      <c r="G40" s="644"/>
      <c r="H40" s="645"/>
      <c r="I40" s="646"/>
      <c r="J40" s="647"/>
      <c r="K40" s="648"/>
      <c r="L40" s="649"/>
      <c r="M40" s="650"/>
      <c r="N40" s="651">
        <f t="shared" si="9"/>
        <v>0</v>
      </c>
      <c r="O40" s="651">
        <f t="shared" si="10"/>
        <v>0</v>
      </c>
      <c r="P40" s="651">
        <f>3.5*N40</f>
        <v>0</v>
      </c>
      <c r="Q40" s="382">
        <f t="shared" si="11"/>
        <v>0</v>
      </c>
      <c r="R40" s="33"/>
      <c r="S40" s="10"/>
      <c r="T40" s="10"/>
      <c r="U40" s="10"/>
      <c r="V40" s="10"/>
      <c r="W40" s="10"/>
      <c r="X40" s="10"/>
      <c r="Y40" s="10"/>
      <c r="Z40" s="21"/>
    </row>
    <row r="41" ht="82.5" customHeight="1">
      <c r="A41" s="641" t="s">
        <v>591</v>
      </c>
      <c r="B41" s="63" t="s">
        <v>592</v>
      </c>
      <c r="C41" s="655" t="s">
        <v>292</v>
      </c>
      <c r="D41" s="382">
        <v>390.0</v>
      </c>
      <c r="E41" s="642"/>
      <c r="F41" s="643"/>
      <c r="G41" s="644"/>
      <c r="H41" s="645"/>
      <c r="I41" s="646"/>
      <c r="J41" s="647"/>
      <c r="K41" s="648"/>
      <c r="L41" s="649"/>
      <c r="M41" s="650"/>
      <c r="N41" s="651">
        <f t="shared" si="9"/>
        <v>0</v>
      </c>
      <c r="O41" s="651">
        <f>2*N41</f>
        <v>0</v>
      </c>
      <c r="P41" s="651">
        <f t="shared" ref="P41:P42" si="12">3*N41</f>
        <v>0</v>
      </c>
      <c r="Q41" s="382">
        <f t="shared" si="11"/>
        <v>0</v>
      </c>
      <c r="R41" s="33"/>
      <c r="S41" s="10"/>
      <c r="T41" s="10"/>
      <c r="U41" s="10"/>
      <c r="V41" s="10"/>
      <c r="W41" s="10"/>
      <c r="X41" s="10"/>
      <c r="Y41" s="10"/>
      <c r="Z41" s="21"/>
    </row>
    <row r="42" ht="82.5" customHeight="1">
      <c r="A42" s="641" t="s">
        <v>593</v>
      </c>
      <c r="B42" s="63" t="s">
        <v>241</v>
      </c>
      <c r="C42" s="655" t="s">
        <v>292</v>
      </c>
      <c r="D42" s="382">
        <v>390.0</v>
      </c>
      <c r="E42" s="642"/>
      <c r="F42" s="643"/>
      <c r="G42" s="644"/>
      <c r="H42" s="645"/>
      <c r="I42" s="646"/>
      <c r="J42" s="647"/>
      <c r="K42" s="648"/>
      <c r="L42" s="649"/>
      <c r="M42" s="650"/>
      <c r="N42" s="651">
        <f t="shared" si="9"/>
        <v>0</v>
      </c>
      <c r="O42" s="651">
        <f t="shared" ref="O42:O43" si="13">3*N42</f>
        <v>0</v>
      </c>
      <c r="P42" s="651">
        <f t="shared" si="12"/>
        <v>0</v>
      </c>
      <c r="Q42" s="382">
        <f t="shared" si="11"/>
        <v>0</v>
      </c>
      <c r="R42" s="33"/>
      <c r="S42" s="10"/>
      <c r="T42" s="10"/>
      <c r="U42" s="10"/>
      <c r="V42" s="10"/>
      <c r="W42" s="10"/>
      <c r="X42" s="10"/>
      <c r="Y42" s="10"/>
      <c r="Z42" s="21"/>
    </row>
    <row r="43" ht="79.5" customHeight="1">
      <c r="A43" s="641" t="s">
        <v>594</v>
      </c>
      <c r="B43" s="63" t="s">
        <v>241</v>
      </c>
      <c r="C43" s="655" t="s">
        <v>292</v>
      </c>
      <c r="D43" s="382">
        <v>440.0</v>
      </c>
      <c r="E43" s="642"/>
      <c r="F43" s="643"/>
      <c r="G43" s="644"/>
      <c r="H43" s="645"/>
      <c r="I43" s="646"/>
      <c r="J43" s="647"/>
      <c r="K43" s="648"/>
      <c r="L43" s="649"/>
      <c r="M43" s="650"/>
      <c r="N43" s="651">
        <f t="shared" si="9"/>
        <v>0</v>
      </c>
      <c r="O43" s="651">
        <f t="shared" si="13"/>
        <v>0</v>
      </c>
      <c r="P43" s="651">
        <f>3.5*N43</f>
        <v>0</v>
      </c>
      <c r="Q43" s="382">
        <f t="shared" si="11"/>
        <v>0</v>
      </c>
      <c r="R43" s="33"/>
      <c r="S43" s="10"/>
      <c r="T43" s="10"/>
      <c r="U43" s="10"/>
      <c r="V43" s="10"/>
      <c r="W43" s="10"/>
      <c r="X43" s="10"/>
      <c r="Y43" s="10"/>
      <c r="Z43" s="21"/>
    </row>
    <row r="44" ht="79.5" customHeight="1">
      <c r="A44" s="641" t="s">
        <v>595</v>
      </c>
      <c r="B44" s="63" t="s">
        <v>592</v>
      </c>
      <c r="C44" s="655" t="s">
        <v>292</v>
      </c>
      <c r="D44" s="382">
        <v>390.0</v>
      </c>
      <c r="E44" s="642"/>
      <c r="F44" s="643"/>
      <c r="G44" s="644"/>
      <c r="H44" s="645"/>
      <c r="I44" s="646"/>
      <c r="J44" s="647"/>
      <c r="K44" s="648"/>
      <c r="L44" s="649"/>
      <c r="M44" s="650"/>
      <c r="N44" s="651">
        <f t="shared" si="9"/>
        <v>0</v>
      </c>
      <c r="O44" s="651">
        <f>2*N44</f>
        <v>0</v>
      </c>
      <c r="P44" s="651">
        <f>3*N44</f>
        <v>0</v>
      </c>
      <c r="Q44" s="382">
        <f t="shared" si="11"/>
        <v>0</v>
      </c>
      <c r="R44" s="33"/>
      <c r="S44" s="10"/>
      <c r="T44" s="10"/>
      <c r="U44" s="10"/>
      <c r="V44" s="10"/>
      <c r="W44" s="10"/>
      <c r="X44" s="10"/>
      <c r="Y44" s="10"/>
      <c r="Z44" s="21"/>
    </row>
    <row r="45" ht="15.75" customHeight="1">
      <c r="A45" s="659" t="s">
        <v>596</v>
      </c>
      <c r="B45" s="62"/>
      <c r="C45" s="62"/>
      <c r="D45" s="40"/>
      <c r="E45" s="660" t="s">
        <v>559</v>
      </c>
      <c r="F45" s="661" t="s">
        <v>560</v>
      </c>
      <c r="G45" s="662" t="s">
        <v>561</v>
      </c>
      <c r="H45" s="663" t="s">
        <v>562</v>
      </c>
      <c r="I45" s="664" t="s">
        <v>563</v>
      </c>
      <c r="J45" s="665" t="s">
        <v>585</v>
      </c>
      <c r="K45" s="666" t="s">
        <v>565</v>
      </c>
      <c r="L45" s="667" t="s">
        <v>586</v>
      </c>
      <c r="M45" s="259" t="s">
        <v>567</v>
      </c>
      <c r="N45" s="676" t="s">
        <v>568</v>
      </c>
      <c r="O45" s="677" t="s">
        <v>569</v>
      </c>
      <c r="P45" s="677" t="s">
        <v>570</v>
      </c>
      <c r="Q45" s="678" t="s">
        <v>587</v>
      </c>
      <c r="R45" s="33"/>
      <c r="S45" s="10"/>
      <c r="T45" s="10"/>
      <c r="U45" s="10"/>
      <c r="V45" s="10"/>
      <c r="W45" s="10"/>
      <c r="X45" s="10"/>
      <c r="Y45" s="10"/>
      <c r="Z45" s="21"/>
    </row>
    <row r="46" ht="15.75" customHeight="1">
      <c r="A46" s="48"/>
      <c r="B46" s="65"/>
      <c r="C46" s="65"/>
      <c r="D46" s="49"/>
      <c r="E46" s="384">
        <f t="shared" ref="E46:Q46" si="14">SUM(E39:E44)</f>
        <v>0</v>
      </c>
      <c r="F46" s="384">
        <f t="shared" si="14"/>
        <v>0</v>
      </c>
      <c r="G46" s="384">
        <f t="shared" si="14"/>
        <v>0</v>
      </c>
      <c r="H46" s="384">
        <f t="shared" si="14"/>
        <v>0</v>
      </c>
      <c r="I46" s="384">
        <f t="shared" si="14"/>
        <v>0</v>
      </c>
      <c r="J46" s="384">
        <f t="shared" si="14"/>
        <v>0</v>
      </c>
      <c r="K46" s="384">
        <f t="shared" si="14"/>
        <v>0</v>
      </c>
      <c r="L46" s="384">
        <f t="shared" si="14"/>
        <v>0</v>
      </c>
      <c r="M46" s="384">
        <f t="shared" si="14"/>
        <v>0</v>
      </c>
      <c r="N46" s="651">
        <f t="shared" si="14"/>
        <v>0</v>
      </c>
      <c r="O46" s="651">
        <f t="shared" si="14"/>
        <v>0</v>
      </c>
      <c r="P46" s="651">
        <f t="shared" si="14"/>
        <v>0</v>
      </c>
      <c r="Q46" s="382">
        <f t="shared" si="14"/>
        <v>0</v>
      </c>
      <c r="R46" s="33"/>
      <c r="S46" s="10"/>
      <c r="T46" s="10"/>
      <c r="U46" s="10"/>
      <c r="V46" s="10"/>
      <c r="W46" s="10"/>
      <c r="X46" s="10"/>
      <c r="Y46" s="10"/>
      <c r="Z46" s="21"/>
    </row>
    <row r="47" ht="58.5" customHeight="1">
      <c r="A47" s="189"/>
      <c r="B47" s="189"/>
      <c r="C47" s="656"/>
      <c r="D47" s="657"/>
      <c r="E47" s="656"/>
      <c r="F47" s="656"/>
      <c r="G47" s="656"/>
      <c r="H47" s="656"/>
      <c r="I47" s="656"/>
      <c r="J47" s="656"/>
      <c r="K47" s="656"/>
      <c r="L47" s="656"/>
      <c r="M47" s="656"/>
      <c r="N47" s="658"/>
      <c r="O47" s="658"/>
      <c r="P47" s="656"/>
      <c r="Q47" s="657"/>
      <c r="R47" s="33"/>
      <c r="S47" s="10"/>
      <c r="T47" s="10"/>
      <c r="U47" s="10"/>
      <c r="V47" s="10"/>
      <c r="W47" s="10"/>
      <c r="X47" s="10"/>
      <c r="Y47" s="10"/>
      <c r="Z47" s="21"/>
    </row>
    <row r="48" ht="24.0" customHeight="1">
      <c r="A48" s="620"/>
      <c r="B48" s="621"/>
      <c r="C48" s="622"/>
      <c r="D48" s="623"/>
      <c r="E48" s="622"/>
      <c r="F48" s="622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624"/>
      <c r="R48" s="33"/>
      <c r="S48" s="10"/>
      <c r="T48" s="10"/>
      <c r="U48" s="10"/>
      <c r="V48" s="10"/>
      <c r="W48" s="10"/>
      <c r="X48" s="10"/>
      <c r="Y48" s="10"/>
      <c r="Z48" s="21"/>
    </row>
    <row r="49" ht="56.25" customHeight="1">
      <c r="A49" s="617"/>
      <c r="B49" s="105"/>
      <c r="C49" s="105"/>
      <c r="D49" s="618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619"/>
      <c r="R49" s="33"/>
      <c r="S49" s="10"/>
      <c r="T49" s="10"/>
      <c r="U49" s="10"/>
      <c r="V49" s="10"/>
      <c r="W49" s="10"/>
      <c r="X49" s="10"/>
      <c r="Y49" s="10"/>
      <c r="Z49" s="21"/>
    </row>
    <row r="50" ht="15.75" customHeight="1">
      <c r="A50" s="679" t="s">
        <v>597</v>
      </c>
      <c r="B50" s="62"/>
      <c r="C50" s="62"/>
      <c r="D50" s="40"/>
      <c r="E50" s="660" t="s">
        <v>559</v>
      </c>
      <c r="F50" s="661" t="s">
        <v>560</v>
      </c>
      <c r="G50" s="662" t="s">
        <v>561</v>
      </c>
      <c r="H50" s="663" t="s">
        <v>562</v>
      </c>
      <c r="I50" s="664" t="s">
        <v>563</v>
      </c>
      <c r="J50" s="665" t="s">
        <v>585</v>
      </c>
      <c r="K50" s="666" t="s">
        <v>565</v>
      </c>
      <c r="L50" s="667" t="s">
        <v>586</v>
      </c>
      <c r="M50" s="259" t="s">
        <v>567</v>
      </c>
      <c r="N50" s="668" t="s">
        <v>568</v>
      </c>
      <c r="O50" s="669" t="s">
        <v>569</v>
      </c>
      <c r="P50" s="669" t="s">
        <v>570</v>
      </c>
      <c r="Q50" s="670" t="s">
        <v>587</v>
      </c>
      <c r="R50" s="33"/>
      <c r="S50" s="10"/>
      <c r="T50" s="10"/>
      <c r="U50" s="10"/>
      <c r="V50" s="10"/>
      <c r="W50" s="10"/>
      <c r="X50" s="10"/>
      <c r="Y50" s="10"/>
      <c r="Z50" s="21"/>
    </row>
    <row r="51" ht="30.75" customHeight="1">
      <c r="A51" s="48"/>
      <c r="B51" s="65"/>
      <c r="C51" s="65"/>
      <c r="D51" s="49"/>
      <c r="E51" s="680">
        <f t="shared" ref="E51:F51" si="15">E28+E46</f>
        <v>0</v>
      </c>
      <c r="F51" s="680">
        <f t="shared" si="15"/>
        <v>0</v>
      </c>
      <c r="G51" s="681">
        <f>SUM(G47:G49)</f>
        <v>0</v>
      </c>
      <c r="H51" s="680">
        <f t="shared" ref="H51:Q51" si="16">H28+H46</f>
        <v>0</v>
      </c>
      <c r="I51" s="680">
        <f t="shared" si="16"/>
        <v>0</v>
      </c>
      <c r="J51" s="680">
        <f t="shared" si="16"/>
        <v>0</v>
      </c>
      <c r="K51" s="680">
        <f t="shared" si="16"/>
        <v>0</v>
      </c>
      <c r="L51" s="680">
        <f t="shared" si="16"/>
        <v>0</v>
      </c>
      <c r="M51" s="680">
        <f t="shared" si="16"/>
        <v>0</v>
      </c>
      <c r="N51" s="682">
        <f t="shared" si="16"/>
        <v>0</v>
      </c>
      <c r="O51" s="682">
        <f t="shared" si="16"/>
        <v>0</v>
      </c>
      <c r="P51" s="682">
        <f t="shared" si="16"/>
        <v>0</v>
      </c>
      <c r="Q51" s="670">
        <f t="shared" si="16"/>
        <v>0</v>
      </c>
      <c r="R51" s="33"/>
      <c r="S51" s="10"/>
      <c r="T51" s="10"/>
      <c r="U51" s="10"/>
      <c r="V51" s="10"/>
      <c r="W51" s="10"/>
      <c r="X51" s="10"/>
      <c r="Y51" s="10"/>
      <c r="Z51" s="21"/>
    </row>
    <row r="52" ht="15.75" customHeight="1">
      <c r="A52" s="189"/>
      <c r="B52" s="189"/>
      <c r="C52" s="656"/>
      <c r="D52" s="657"/>
      <c r="E52" s="656"/>
      <c r="F52" s="656"/>
      <c r="G52" s="656"/>
      <c r="H52" s="656"/>
      <c r="I52" s="656"/>
      <c r="J52" s="656"/>
      <c r="K52" s="656"/>
      <c r="L52" s="656"/>
      <c r="M52" s="656"/>
      <c r="N52" s="658"/>
      <c r="O52" s="658"/>
      <c r="P52" s="656"/>
      <c r="Q52" s="657"/>
      <c r="R52" s="33"/>
      <c r="S52" s="10"/>
      <c r="T52" s="10"/>
      <c r="U52" s="10"/>
      <c r="V52" s="10"/>
      <c r="W52" s="10"/>
      <c r="X52" s="10"/>
      <c r="Y52" s="10"/>
      <c r="Z52" s="21"/>
    </row>
    <row r="53" ht="15.75" customHeight="1">
      <c r="A53" s="683"/>
      <c r="B53" s="54"/>
      <c r="C53" s="54"/>
      <c r="D53" s="68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684"/>
      <c r="R53" s="10"/>
      <c r="S53" s="10"/>
      <c r="T53" s="10"/>
      <c r="U53" s="10"/>
      <c r="V53" s="10"/>
      <c r="W53" s="10"/>
      <c r="X53" s="10"/>
      <c r="Y53" s="10"/>
      <c r="Z53" s="21"/>
    </row>
    <row r="54" ht="15.75" customHeight="1">
      <c r="A54" s="83"/>
      <c r="B54" s="10"/>
      <c r="C54" s="10"/>
      <c r="D54" s="606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606"/>
      <c r="R54" s="10"/>
      <c r="S54" s="10"/>
      <c r="T54" s="10"/>
      <c r="U54" s="10"/>
      <c r="V54" s="10"/>
      <c r="W54" s="10"/>
      <c r="X54" s="10"/>
      <c r="Y54" s="10"/>
      <c r="Z54" s="21"/>
    </row>
    <row r="55" ht="15.75" customHeight="1">
      <c r="A55" s="83"/>
      <c r="B55" s="10"/>
      <c r="C55" s="10"/>
      <c r="D55" s="606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606"/>
      <c r="R55" s="10"/>
      <c r="S55" s="10"/>
      <c r="T55" s="10"/>
      <c r="U55" s="10"/>
      <c r="V55" s="10"/>
      <c r="W55" s="10"/>
      <c r="X55" s="10"/>
      <c r="Y55" s="10"/>
      <c r="Z55" s="21"/>
    </row>
    <row r="56" ht="15.75" customHeight="1">
      <c r="A56" s="83"/>
      <c r="B56" s="10"/>
      <c r="C56" s="10"/>
      <c r="D56" s="606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606"/>
      <c r="R56" s="10"/>
      <c r="S56" s="10"/>
      <c r="T56" s="10"/>
      <c r="U56" s="10"/>
      <c r="V56" s="10"/>
      <c r="W56" s="10"/>
      <c r="X56" s="10"/>
      <c r="Y56" s="10"/>
      <c r="Z56" s="21"/>
    </row>
    <row r="57" ht="15.75" customHeight="1">
      <c r="A57" s="83"/>
      <c r="B57" s="10"/>
      <c r="C57" s="10"/>
      <c r="D57" s="606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606"/>
      <c r="R57" s="10"/>
      <c r="S57" s="10"/>
      <c r="T57" s="10"/>
      <c r="U57" s="10"/>
      <c r="V57" s="10"/>
      <c r="W57" s="10"/>
      <c r="X57" s="10"/>
      <c r="Y57" s="10"/>
      <c r="Z57" s="21"/>
    </row>
    <row r="58" ht="15.75" customHeight="1">
      <c r="A58" s="83"/>
      <c r="B58" s="10"/>
      <c r="C58" s="10"/>
      <c r="D58" s="606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606"/>
      <c r="R58" s="10"/>
      <c r="S58" s="10"/>
      <c r="T58" s="10"/>
      <c r="U58" s="10"/>
      <c r="V58" s="10"/>
      <c r="W58" s="10"/>
      <c r="X58" s="10"/>
      <c r="Y58" s="10"/>
      <c r="Z58" s="21"/>
    </row>
    <row r="59" ht="15.75" customHeight="1">
      <c r="A59" s="83"/>
      <c r="B59" s="10"/>
      <c r="C59" s="10"/>
      <c r="D59" s="606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606"/>
      <c r="R59" s="10"/>
      <c r="S59" s="10"/>
      <c r="T59" s="10"/>
      <c r="U59" s="10"/>
      <c r="V59" s="10"/>
      <c r="W59" s="10"/>
      <c r="X59" s="10"/>
      <c r="Y59" s="10"/>
      <c r="Z59" s="21"/>
    </row>
    <row r="60" ht="15.75" customHeight="1">
      <c r="A60" s="83"/>
      <c r="B60" s="10"/>
      <c r="C60" s="10"/>
      <c r="D60" s="606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606"/>
      <c r="R60" s="10"/>
      <c r="S60" s="10"/>
      <c r="T60" s="10"/>
      <c r="U60" s="10"/>
      <c r="V60" s="10"/>
      <c r="W60" s="10"/>
      <c r="X60" s="10"/>
      <c r="Y60" s="10"/>
      <c r="Z60" s="21"/>
    </row>
    <row r="61" ht="15.75" customHeight="1">
      <c r="A61" s="83"/>
      <c r="B61" s="10"/>
      <c r="C61" s="10"/>
      <c r="D61" s="606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606"/>
      <c r="R61" s="10"/>
      <c r="S61" s="10"/>
      <c r="T61" s="10"/>
      <c r="U61" s="10"/>
      <c r="V61" s="10"/>
      <c r="W61" s="10"/>
      <c r="X61" s="10"/>
      <c r="Y61" s="10"/>
      <c r="Z61" s="21"/>
    </row>
    <row r="62" ht="15.75" customHeight="1">
      <c r="A62" s="83"/>
      <c r="B62" s="10"/>
      <c r="C62" s="10"/>
      <c r="D62" s="606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606"/>
      <c r="R62" s="10"/>
      <c r="S62" s="10"/>
      <c r="T62" s="10"/>
      <c r="U62" s="10"/>
      <c r="V62" s="10"/>
      <c r="W62" s="10"/>
      <c r="X62" s="10"/>
      <c r="Y62" s="10"/>
      <c r="Z62" s="21"/>
    </row>
    <row r="63" ht="15.75" customHeight="1">
      <c r="A63" s="83"/>
      <c r="B63" s="10"/>
      <c r="C63" s="10"/>
      <c r="D63" s="606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606"/>
      <c r="R63" s="10"/>
      <c r="S63" s="10"/>
      <c r="T63" s="10"/>
      <c r="U63" s="10"/>
      <c r="V63" s="10"/>
      <c r="W63" s="10"/>
      <c r="X63" s="10"/>
      <c r="Y63" s="10"/>
      <c r="Z63" s="21"/>
    </row>
    <row r="64" ht="15.75" customHeight="1">
      <c r="A64" s="83"/>
      <c r="B64" s="10"/>
      <c r="C64" s="10"/>
      <c r="D64" s="606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606"/>
      <c r="R64" s="10"/>
      <c r="S64" s="10"/>
      <c r="T64" s="10"/>
      <c r="U64" s="10"/>
      <c r="V64" s="10"/>
      <c r="W64" s="10"/>
      <c r="X64" s="10"/>
      <c r="Y64" s="10"/>
      <c r="Z64" s="21"/>
    </row>
    <row r="65" ht="15.75" customHeight="1">
      <c r="A65" s="83"/>
      <c r="B65" s="10"/>
      <c r="C65" s="10"/>
      <c r="D65" s="606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606"/>
      <c r="R65" s="10"/>
      <c r="S65" s="10"/>
      <c r="T65" s="10"/>
      <c r="U65" s="10"/>
      <c r="V65" s="10"/>
      <c r="W65" s="10"/>
      <c r="X65" s="10"/>
      <c r="Y65" s="10"/>
      <c r="Z65" s="21"/>
    </row>
    <row r="66" ht="15.75" customHeight="1">
      <c r="A66" s="83"/>
      <c r="B66" s="10"/>
      <c r="C66" s="10"/>
      <c r="D66" s="606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606"/>
      <c r="R66" s="10"/>
      <c r="S66" s="10"/>
      <c r="T66" s="10"/>
      <c r="U66" s="10"/>
      <c r="V66" s="10"/>
      <c r="W66" s="10"/>
      <c r="X66" s="10"/>
      <c r="Y66" s="10"/>
      <c r="Z66" s="21"/>
    </row>
    <row r="67" ht="15.75" customHeight="1">
      <c r="A67" s="83"/>
      <c r="B67" s="10"/>
      <c r="C67" s="10"/>
      <c r="D67" s="606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606"/>
      <c r="R67" s="10"/>
      <c r="S67" s="10"/>
      <c r="T67" s="10"/>
      <c r="U67" s="10"/>
      <c r="V67" s="10"/>
      <c r="W67" s="10"/>
      <c r="X67" s="10"/>
      <c r="Y67" s="10"/>
      <c r="Z67" s="21"/>
    </row>
    <row r="68" ht="15.75" customHeight="1">
      <c r="A68" s="83"/>
      <c r="B68" s="10"/>
      <c r="C68" s="10"/>
      <c r="D68" s="606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606"/>
      <c r="R68" s="10"/>
      <c r="S68" s="10"/>
      <c r="T68" s="10"/>
      <c r="U68" s="10"/>
      <c r="V68" s="10"/>
      <c r="W68" s="10"/>
      <c r="X68" s="10"/>
      <c r="Y68" s="10"/>
      <c r="Z68" s="21"/>
    </row>
    <row r="69" ht="15.75" customHeight="1">
      <c r="A69" s="83"/>
      <c r="B69" s="10"/>
      <c r="C69" s="10"/>
      <c r="D69" s="606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606"/>
      <c r="R69" s="10"/>
      <c r="S69" s="10"/>
      <c r="T69" s="10"/>
      <c r="U69" s="10"/>
      <c r="V69" s="10"/>
      <c r="W69" s="10"/>
      <c r="X69" s="10"/>
      <c r="Y69" s="10"/>
      <c r="Z69" s="21"/>
    </row>
    <row r="70" ht="15.75" customHeight="1">
      <c r="A70" s="83"/>
      <c r="B70" s="10"/>
      <c r="C70" s="10"/>
      <c r="D70" s="606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606"/>
      <c r="R70" s="10"/>
      <c r="S70" s="10"/>
      <c r="T70" s="10"/>
      <c r="U70" s="10"/>
      <c r="V70" s="10"/>
      <c r="W70" s="10"/>
      <c r="X70" s="10"/>
      <c r="Y70" s="10"/>
      <c r="Z70" s="21"/>
    </row>
    <row r="71" ht="15.75" customHeight="1">
      <c r="A71" s="83"/>
      <c r="B71" s="10"/>
      <c r="C71" s="10"/>
      <c r="D71" s="606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606"/>
      <c r="R71" s="10"/>
      <c r="S71" s="10"/>
      <c r="T71" s="10"/>
      <c r="U71" s="10"/>
      <c r="V71" s="10"/>
      <c r="W71" s="10"/>
      <c r="X71" s="10"/>
      <c r="Y71" s="10"/>
      <c r="Z71" s="21"/>
    </row>
    <row r="72" ht="15.75" customHeight="1">
      <c r="A72" s="83"/>
      <c r="B72" s="10"/>
      <c r="C72" s="10"/>
      <c r="D72" s="606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606"/>
      <c r="R72" s="10"/>
      <c r="S72" s="10"/>
      <c r="T72" s="10"/>
      <c r="U72" s="10"/>
      <c r="V72" s="10"/>
      <c r="W72" s="10"/>
      <c r="X72" s="10"/>
      <c r="Y72" s="10"/>
      <c r="Z72" s="21"/>
    </row>
    <row r="73" ht="15.75" customHeight="1">
      <c r="A73" s="83"/>
      <c r="B73" s="10"/>
      <c r="C73" s="10"/>
      <c r="D73" s="606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606"/>
      <c r="R73" s="10"/>
      <c r="S73" s="10"/>
      <c r="T73" s="10"/>
      <c r="U73" s="10"/>
      <c r="V73" s="10"/>
      <c r="W73" s="10"/>
      <c r="X73" s="10"/>
      <c r="Y73" s="10"/>
      <c r="Z73" s="21"/>
    </row>
    <row r="74" ht="15.75" customHeight="1">
      <c r="A74" s="83"/>
      <c r="B74" s="10"/>
      <c r="C74" s="10"/>
      <c r="D74" s="606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606"/>
      <c r="R74" s="10"/>
      <c r="S74" s="10"/>
      <c r="T74" s="10"/>
      <c r="U74" s="10"/>
      <c r="V74" s="10"/>
      <c r="W74" s="10"/>
      <c r="X74" s="10"/>
      <c r="Y74" s="10"/>
      <c r="Z74" s="21"/>
    </row>
    <row r="75" ht="15.75" customHeight="1">
      <c r="A75" s="83"/>
      <c r="B75" s="10"/>
      <c r="C75" s="10"/>
      <c r="D75" s="606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606"/>
      <c r="R75" s="10"/>
      <c r="S75" s="10"/>
      <c r="T75" s="10"/>
      <c r="U75" s="10"/>
      <c r="V75" s="10"/>
      <c r="W75" s="10"/>
      <c r="X75" s="10"/>
      <c r="Y75" s="10"/>
      <c r="Z75" s="21"/>
    </row>
    <row r="76" ht="15.75" customHeight="1">
      <c r="A76" s="83"/>
      <c r="B76" s="10"/>
      <c r="C76" s="10"/>
      <c r="D76" s="606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606"/>
      <c r="R76" s="10"/>
      <c r="S76" s="10"/>
      <c r="T76" s="10"/>
      <c r="U76" s="10"/>
      <c r="V76" s="10"/>
      <c r="W76" s="10"/>
      <c r="X76" s="10"/>
      <c r="Y76" s="10"/>
      <c r="Z76" s="21"/>
    </row>
    <row r="77" ht="15.75" customHeight="1">
      <c r="A77" s="83"/>
      <c r="B77" s="10"/>
      <c r="C77" s="10"/>
      <c r="D77" s="606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606"/>
      <c r="R77" s="10"/>
      <c r="S77" s="10"/>
      <c r="T77" s="10"/>
      <c r="U77" s="10"/>
      <c r="V77" s="10"/>
      <c r="W77" s="10"/>
      <c r="X77" s="10"/>
      <c r="Y77" s="10"/>
      <c r="Z77" s="21"/>
    </row>
    <row r="78" ht="15.75" customHeight="1">
      <c r="A78" s="83"/>
      <c r="B78" s="10"/>
      <c r="C78" s="10"/>
      <c r="D78" s="606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606"/>
      <c r="R78" s="10"/>
      <c r="S78" s="10"/>
      <c r="T78" s="10"/>
      <c r="U78" s="10"/>
      <c r="V78" s="10"/>
      <c r="W78" s="10"/>
      <c r="X78" s="10"/>
      <c r="Y78" s="10"/>
      <c r="Z78" s="21"/>
    </row>
    <row r="79" ht="15.75" customHeight="1">
      <c r="A79" s="83"/>
      <c r="B79" s="10"/>
      <c r="C79" s="10"/>
      <c r="D79" s="606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606"/>
      <c r="R79" s="10"/>
      <c r="S79" s="10"/>
      <c r="T79" s="10"/>
      <c r="U79" s="10"/>
      <c r="V79" s="10"/>
      <c r="W79" s="10"/>
      <c r="X79" s="10"/>
      <c r="Y79" s="10"/>
      <c r="Z79" s="21"/>
    </row>
    <row r="80" ht="15.75" customHeight="1">
      <c r="A80" s="83"/>
      <c r="B80" s="10"/>
      <c r="C80" s="10"/>
      <c r="D80" s="606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606"/>
      <c r="R80" s="10"/>
      <c r="S80" s="10"/>
      <c r="T80" s="10"/>
      <c r="U80" s="10"/>
      <c r="V80" s="10"/>
      <c r="W80" s="10"/>
      <c r="X80" s="10"/>
      <c r="Y80" s="10"/>
      <c r="Z80" s="21"/>
    </row>
    <row r="81" ht="15.75" customHeight="1">
      <c r="A81" s="83"/>
      <c r="B81" s="10"/>
      <c r="C81" s="10"/>
      <c r="D81" s="606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606"/>
      <c r="R81" s="10"/>
      <c r="S81" s="10"/>
      <c r="T81" s="10"/>
      <c r="U81" s="10"/>
      <c r="V81" s="10"/>
      <c r="W81" s="10"/>
      <c r="X81" s="10"/>
      <c r="Y81" s="10"/>
      <c r="Z81" s="21"/>
    </row>
    <row r="82" ht="15.75" customHeight="1">
      <c r="A82" s="83"/>
      <c r="B82" s="10"/>
      <c r="C82" s="10"/>
      <c r="D82" s="606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606"/>
      <c r="R82" s="10"/>
      <c r="S82" s="10"/>
      <c r="T82" s="10"/>
      <c r="U82" s="10"/>
      <c r="V82" s="10"/>
      <c r="W82" s="10"/>
      <c r="X82" s="10"/>
      <c r="Y82" s="10"/>
      <c r="Z82" s="21"/>
    </row>
    <row r="83" ht="15.75" customHeight="1">
      <c r="A83" s="83"/>
      <c r="B83" s="10"/>
      <c r="C83" s="10"/>
      <c r="D83" s="606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606"/>
      <c r="R83" s="10"/>
      <c r="S83" s="10"/>
      <c r="T83" s="10"/>
      <c r="U83" s="10"/>
      <c r="V83" s="10"/>
      <c r="W83" s="10"/>
      <c r="X83" s="10"/>
      <c r="Y83" s="10"/>
      <c r="Z83" s="21"/>
    </row>
    <row r="84" ht="15.75" customHeight="1">
      <c r="A84" s="83"/>
      <c r="B84" s="10"/>
      <c r="C84" s="10"/>
      <c r="D84" s="606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606"/>
      <c r="R84" s="10"/>
      <c r="S84" s="10"/>
      <c r="T84" s="10"/>
      <c r="U84" s="10"/>
      <c r="V84" s="10"/>
      <c r="W84" s="10"/>
      <c r="X84" s="10"/>
      <c r="Y84" s="10"/>
      <c r="Z84" s="21"/>
    </row>
    <row r="85" ht="15.75" customHeight="1">
      <c r="A85" s="83"/>
      <c r="B85" s="10"/>
      <c r="C85" s="10"/>
      <c r="D85" s="606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606"/>
      <c r="R85" s="10"/>
      <c r="S85" s="10"/>
      <c r="T85" s="10"/>
      <c r="U85" s="10"/>
      <c r="V85" s="10"/>
      <c r="W85" s="10"/>
      <c r="X85" s="10"/>
      <c r="Y85" s="10"/>
      <c r="Z85" s="21"/>
    </row>
    <row r="86" ht="15.75" customHeight="1">
      <c r="A86" s="83"/>
      <c r="B86" s="10"/>
      <c r="C86" s="10"/>
      <c r="D86" s="606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606"/>
      <c r="R86" s="10"/>
      <c r="S86" s="10"/>
      <c r="T86" s="10"/>
      <c r="U86" s="10"/>
      <c r="V86" s="10"/>
      <c r="W86" s="10"/>
      <c r="X86" s="10"/>
      <c r="Y86" s="10"/>
      <c r="Z86" s="21"/>
    </row>
    <row r="87" ht="15.75" customHeight="1">
      <c r="A87" s="83"/>
      <c r="B87" s="10"/>
      <c r="C87" s="10"/>
      <c r="D87" s="606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606"/>
      <c r="R87" s="10"/>
      <c r="S87" s="10"/>
      <c r="T87" s="10"/>
      <c r="U87" s="10"/>
      <c r="V87" s="10"/>
      <c r="W87" s="10"/>
      <c r="X87" s="10"/>
      <c r="Y87" s="10"/>
      <c r="Z87" s="21"/>
    </row>
    <row r="88" ht="15.75" customHeight="1">
      <c r="A88" s="83"/>
      <c r="B88" s="10"/>
      <c r="C88" s="10"/>
      <c r="D88" s="606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606"/>
      <c r="R88" s="10"/>
      <c r="S88" s="10"/>
      <c r="T88" s="10"/>
      <c r="U88" s="10"/>
      <c r="V88" s="10"/>
      <c r="W88" s="10"/>
      <c r="X88" s="10"/>
      <c r="Y88" s="10"/>
      <c r="Z88" s="21"/>
    </row>
    <row r="89" ht="15.75" customHeight="1">
      <c r="A89" s="83"/>
      <c r="B89" s="10"/>
      <c r="C89" s="10"/>
      <c r="D89" s="606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606"/>
      <c r="R89" s="10"/>
      <c r="S89" s="10"/>
      <c r="T89" s="10"/>
      <c r="U89" s="10"/>
      <c r="V89" s="10"/>
      <c r="W89" s="10"/>
      <c r="X89" s="10"/>
      <c r="Y89" s="10"/>
      <c r="Z89" s="21"/>
    </row>
    <row r="90" ht="15.75" customHeight="1">
      <c r="A90" s="83"/>
      <c r="B90" s="10"/>
      <c r="C90" s="10"/>
      <c r="D90" s="606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606"/>
      <c r="R90" s="10"/>
      <c r="S90" s="10"/>
      <c r="T90" s="10"/>
      <c r="U90" s="10"/>
      <c r="V90" s="10"/>
      <c r="W90" s="10"/>
      <c r="X90" s="10"/>
      <c r="Y90" s="10"/>
      <c r="Z90" s="21"/>
    </row>
    <row r="91" ht="15.75" customHeight="1">
      <c r="A91" s="83"/>
      <c r="B91" s="10"/>
      <c r="C91" s="10"/>
      <c r="D91" s="606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606"/>
      <c r="R91" s="10"/>
      <c r="S91" s="10"/>
      <c r="T91" s="10"/>
      <c r="U91" s="10"/>
      <c r="V91" s="10"/>
      <c r="W91" s="10"/>
      <c r="X91" s="10"/>
      <c r="Y91" s="10"/>
      <c r="Z91" s="21"/>
    </row>
    <row r="92" ht="15.75" customHeight="1">
      <c r="A92" s="83"/>
      <c r="B92" s="10"/>
      <c r="C92" s="10"/>
      <c r="D92" s="606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606"/>
      <c r="R92" s="10"/>
      <c r="S92" s="10"/>
      <c r="T92" s="10"/>
      <c r="U92" s="10"/>
      <c r="V92" s="10"/>
      <c r="W92" s="10"/>
      <c r="X92" s="10"/>
      <c r="Y92" s="10"/>
      <c r="Z92" s="21"/>
    </row>
    <row r="93" ht="15.75" customHeight="1">
      <c r="A93" s="83"/>
      <c r="B93" s="10"/>
      <c r="C93" s="10"/>
      <c r="D93" s="606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606"/>
      <c r="R93" s="10"/>
      <c r="S93" s="10"/>
      <c r="T93" s="10"/>
      <c r="U93" s="10"/>
      <c r="V93" s="10"/>
      <c r="W93" s="10"/>
      <c r="X93" s="10"/>
      <c r="Y93" s="10"/>
      <c r="Z93" s="21"/>
    </row>
    <row r="94" ht="15.75" customHeight="1">
      <c r="A94" s="83"/>
      <c r="B94" s="10"/>
      <c r="C94" s="10"/>
      <c r="D94" s="606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606"/>
      <c r="R94" s="10"/>
      <c r="S94" s="10"/>
      <c r="T94" s="10"/>
      <c r="U94" s="10"/>
      <c r="V94" s="10"/>
      <c r="W94" s="10"/>
      <c r="X94" s="10"/>
      <c r="Y94" s="10"/>
      <c r="Z94" s="21"/>
    </row>
    <row r="95" ht="15.75" customHeight="1">
      <c r="A95" s="83"/>
      <c r="B95" s="10"/>
      <c r="C95" s="10"/>
      <c r="D95" s="606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606"/>
      <c r="R95" s="10"/>
      <c r="S95" s="10"/>
      <c r="T95" s="10"/>
      <c r="U95" s="10"/>
      <c r="V95" s="10"/>
      <c r="W95" s="10"/>
      <c r="X95" s="10"/>
      <c r="Y95" s="10"/>
      <c r="Z95" s="21"/>
    </row>
    <row r="96" ht="15.75" customHeight="1">
      <c r="A96" s="83"/>
      <c r="B96" s="10"/>
      <c r="C96" s="10"/>
      <c r="D96" s="606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606"/>
      <c r="R96" s="10"/>
      <c r="S96" s="10"/>
      <c r="T96" s="10"/>
      <c r="U96" s="10"/>
      <c r="V96" s="10"/>
      <c r="W96" s="10"/>
      <c r="X96" s="10"/>
      <c r="Y96" s="10"/>
      <c r="Z96" s="21"/>
    </row>
    <row r="97" ht="15.75" customHeight="1">
      <c r="A97" s="83"/>
      <c r="B97" s="10"/>
      <c r="C97" s="10"/>
      <c r="D97" s="606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606"/>
      <c r="R97" s="10"/>
      <c r="S97" s="10"/>
      <c r="T97" s="10"/>
      <c r="U97" s="10"/>
      <c r="V97" s="10"/>
      <c r="W97" s="10"/>
      <c r="X97" s="10"/>
      <c r="Y97" s="10"/>
      <c r="Z97" s="21"/>
    </row>
    <row r="98" ht="15.75" customHeight="1">
      <c r="A98" s="83"/>
      <c r="B98" s="10"/>
      <c r="C98" s="10"/>
      <c r="D98" s="606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606"/>
      <c r="R98" s="10"/>
      <c r="S98" s="10"/>
      <c r="T98" s="10"/>
      <c r="U98" s="10"/>
      <c r="V98" s="10"/>
      <c r="W98" s="10"/>
      <c r="X98" s="10"/>
      <c r="Y98" s="10"/>
      <c r="Z98" s="21"/>
    </row>
    <row r="99" ht="15.75" customHeight="1">
      <c r="A99" s="83"/>
      <c r="B99" s="10"/>
      <c r="C99" s="10"/>
      <c r="D99" s="606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606"/>
      <c r="R99" s="10"/>
      <c r="S99" s="10"/>
      <c r="T99" s="10"/>
      <c r="U99" s="10"/>
      <c r="V99" s="10"/>
      <c r="W99" s="10"/>
      <c r="X99" s="10"/>
      <c r="Y99" s="10"/>
      <c r="Z99" s="21"/>
    </row>
    <row r="100" ht="15.75" customHeight="1">
      <c r="A100" s="83"/>
      <c r="B100" s="10"/>
      <c r="C100" s="10"/>
      <c r="D100" s="606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606"/>
      <c r="R100" s="10"/>
      <c r="S100" s="10"/>
      <c r="T100" s="10"/>
      <c r="U100" s="10"/>
      <c r="V100" s="10"/>
      <c r="W100" s="10"/>
      <c r="X100" s="10"/>
      <c r="Y100" s="10"/>
      <c r="Z100" s="21"/>
    </row>
    <row r="101" ht="15.75" customHeight="1">
      <c r="A101" s="83"/>
      <c r="B101" s="10"/>
      <c r="C101" s="10"/>
      <c r="D101" s="606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606"/>
      <c r="R101" s="10"/>
      <c r="S101" s="10"/>
      <c r="T101" s="10"/>
      <c r="U101" s="10"/>
      <c r="V101" s="10"/>
      <c r="W101" s="10"/>
      <c r="X101" s="10"/>
      <c r="Y101" s="10"/>
      <c r="Z101" s="21"/>
    </row>
    <row r="102" ht="15.75" customHeight="1">
      <c r="A102" s="83"/>
      <c r="B102" s="10"/>
      <c r="C102" s="10"/>
      <c r="D102" s="606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606"/>
      <c r="R102" s="10"/>
      <c r="S102" s="10"/>
      <c r="T102" s="10"/>
      <c r="U102" s="10"/>
      <c r="V102" s="10"/>
      <c r="W102" s="10"/>
      <c r="X102" s="10"/>
      <c r="Y102" s="10"/>
      <c r="Z102" s="21"/>
    </row>
    <row r="103" ht="15.75" customHeight="1">
      <c r="A103" s="83"/>
      <c r="B103" s="10"/>
      <c r="C103" s="10"/>
      <c r="D103" s="606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606"/>
      <c r="R103" s="10"/>
      <c r="S103" s="10"/>
      <c r="T103" s="10"/>
      <c r="U103" s="10"/>
      <c r="V103" s="10"/>
      <c r="W103" s="10"/>
      <c r="X103" s="10"/>
      <c r="Y103" s="10"/>
      <c r="Z103" s="21"/>
    </row>
    <row r="104" ht="15.75" customHeight="1">
      <c r="A104" s="83"/>
      <c r="B104" s="10"/>
      <c r="C104" s="10"/>
      <c r="D104" s="606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606"/>
      <c r="R104" s="10"/>
      <c r="S104" s="10"/>
      <c r="T104" s="10"/>
      <c r="U104" s="10"/>
      <c r="V104" s="10"/>
      <c r="W104" s="10"/>
      <c r="X104" s="10"/>
      <c r="Y104" s="10"/>
      <c r="Z104" s="21"/>
    </row>
    <row r="105" ht="15.75" customHeight="1">
      <c r="A105" s="83"/>
      <c r="B105" s="10"/>
      <c r="C105" s="10"/>
      <c r="D105" s="606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606"/>
      <c r="R105" s="10"/>
      <c r="S105" s="10"/>
      <c r="T105" s="10"/>
      <c r="U105" s="10"/>
      <c r="V105" s="10"/>
      <c r="W105" s="10"/>
      <c r="X105" s="10"/>
      <c r="Y105" s="10"/>
      <c r="Z105" s="21"/>
    </row>
    <row r="106" ht="15.75" customHeight="1">
      <c r="A106" s="83"/>
      <c r="B106" s="10"/>
      <c r="C106" s="10"/>
      <c r="D106" s="606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606"/>
      <c r="R106" s="10"/>
      <c r="S106" s="10"/>
      <c r="T106" s="10"/>
      <c r="U106" s="10"/>
      <c r="V106" s="10"/>
      <c r="W106" s="10"/>
      <c r="X106" s="10"/>
      <c r="Y106" s="10"/>
      <c r="Z106" s="21"/>
    </row>
    <row r="107" ht="15.75" customHeight="1">
      <c r="A107" s="83"/>
      <c r="B107" s="10"/>
      <c r="C107" s="10"/>
      <c r="D107" s="606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606"/>
      <c r="R107" s="10"/>
      <c r="S107" s="10"/>
      <c r="T107" s="10"/>
      <c r="U107" s="10"/>
      <c r="V107" s="10"/>
      <c r="W107" s="10"/>
      <c r="X107" s="10"/>
      <c r="Y107" s="10"/>
      <c r="Z107" s="21"/>
    </row>
    <row r="108" ht="15.75" customHeight="1">
      <c r="A108" s="83"/>
      <c r="B108" s="10"/>
      <c r="C108" s="10"/>
      <c r="D108" s="606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606"/>
      <c r="R108" s="10"/>
      <c r="S108" s="10"/>
      <c r="T108" s="10"/>
      <c r="U108" s="10"/>
      <c r="V108" s="10"/>
      <c r="W108" s="10"/>
      <c r="X108" s="10"/>
      <c r="Y108" s="10"/>
      <c r="Z108" s="21"/>
    </row>
    <row r="109" ht="15.75" customHeight="1">
      <c r="A109" s="83"/>
      <c r="B109" s="10"/>
      <c r="C109" s="10"/>
      <c r="D109" s="606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606"/>
      <c r="R109" s="10"/>
      <c r="S109" s="10"/>
      <c r="T109" s="10"/>
      <c r="U109" s="10"/>
      <c r="V109" s="10"/>
      <c r="W109" s="10"/>
      <c r="X109" s="10"/>
      <c r="Y109" s="10"/>
      <c r="Z109" s="21"/>
    </row>
    <row r="110" ht="15.75" customHeight="1">
      <c r="A110" s="83"/>
      <c r="B110" s="10"/>
      <c r="C110" s="10"/>
      <c r="D110" s="606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606"/>
      <c r="R110" s="10"/>
      <c r="S110" s="10"/>
      <c r="T110" s="10"/>
      <c r="U110" s="10"/>
      <c r="V110" s="10"/>
      <c r="W110" s="10"/>
      <c r="X110" s="10"/>
      <c r="Y110" s="10"/>
      <c r="Z110" s="21"/>
    </row>
    <row r="111" ht="15.75" customHeight="1">
      <c r="A111" s="83"/>
      <c r="B111" s="10"/>
      <c r="C111" s="10"/>
      <c r="D111" s="606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606"/>
      <c r="R111" s="10"/>
      <c r="S111" s="10"/>
      <c r="T111" s="10"/>
      <c r="U111" s="10"/>
      <c r="V111" s="10"/>
      <c r="W111" s="10"/>
      <c r="X111" s="10"/>
      <c r="Y111" s="10"/>
      <c r="Z111" s="21"/>
    </row>
    <row r="112" ht="15.75" customHeight="1">
      <c r="A112" s="83"/>
      <c r="B112" s="10"/>
      <c r="C112" s="10"/>
      <c r="D112" s="606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606"/>
      <c r="R112" s="10"/>
      <c r="S112" s="10"/>
      <c r="T112" s="10"/>
      <c r="U112" s="10"/>
      <c r="V112" s="10"/>
      <c r="W112" s="10"/>
      <c r="X112" s="10"/>
      <c r="Y112" s="10"/>
      <c r="Z112" s="21"/>
    </row>
    <row r="113" ht="15.75" customHeight="1">
      <c r="A113" s="83"/>
      <c r="B113" s="10"/>
      <c r="C113" s="10"/>
      <c r="D113" s="606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606"/>
      <c r="R113" s="10"/>
      <c r="S113" s="10"/>
      <c r="T113" s="10"/>
      <c r="U113" s="10"/>
      <c r="V113" s="10"/>
      <c r="W113" s="10"/>
      <c r="X113" s="10"/>
      <c r="Y113" s="10"/>
      <c r="Z113" s="21"/>
    </row>
    <row r="114" ht="15.75" customHeight="1">
      <c r="A114" s="83"/>
      <c r="B114" s="10"/>
      <c r="C114" s="10"/>
      <c r="D114" s="606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606"/>
      <c r="R114" s="10"/>
      <c r="S114" s="10"/>
      <c r="T114" s="10"/>
      <c r="U114" s="10"/>
      <c r="V114" s="10"/>
      <c r="W114" s="10"/>
      <c r="X114" s="10"/>
      <c r="Y114" s="10"/>
      <c r="Z114" s="21"/>
    </row>
    <row r="115" ht="15.75" customHeight="1">
      <c r="A115" s="83"/>
      <c r="B115" s="10"/>
      <c r="C115" s="10"/>
      <c r="D115" s="606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606"/>
      <c r="R115" s="10"/>
      <c r="S115" s="10"/>
      <c r="T115" s="10"/>
      <c r="U115" s="10"/>
      <c r="V115" s="10"/>
      <c r="W115" s="10"/>
      <c r="X115" s="10"/>
      <c r="Y115" s="10"/>
      <c r="Z115" s="21"/>
    </row>
    <row r="116" ht="15.75" customHeight="1">
      <c r="A116" s="83"/>
      <c r="B116" s="10"/>
      <c r="C116" s="10"/>
      <c r="D116" s="606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606"/>
      <c r="R116" s="10"/>
      <c r="S116" s="10"/>
      <c r="T116" s="10"/>
      <c r="U116" s="10"/>
      <c r="V116" s="10"/>
      <c r="W116" s="10"/>
      <c r="X116" s="10"/>
      <c r="Y116" s="10"/>
      <c r="Z116" s="21"/>
    </row>
    <row r="117" ht="15.75" customHeight="1">
      <c r="A117" s="83"/>
      <c r="B117" s="10"/>
      <c r="C117" s="10"/>
      <c r="D117" s="606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606"/>
      <c r="R117" s="10"/>
      <c r="S117" s="10"/>
      <c r="T117" s="10"/>
      <c r="U117" s="10"/>
      <c r="V117" s="10"/>
      <c r="W117" s="10"/>
      <c r="X117" s="10"/>
      <c r="Y117" s="10"/>
      <c r="Z117" s="21"/>
    </row>
    <row r="118" ht="15.75" customHeight="1">
      <c r="A118" s="83"/>
      <c r="B118" s="10"/>
      <c r="C118" s="10"/>
      <c r="D118" s="606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606"/>
      <c r="R118" s="10"/>
      <c r="S118" s="10"/>
      <c r="T118" s="10"/>
      <c r="U118" s="10"/>
      <c r="V118" s="10"/>
      <c r="W118" s="10"/>
      <c r="X118" s="10"/>
      <c r="Y118" s="10"/>
      <c r="Z118" s="21"/>
    </row>
    <row r="119" ht="15.75" customHeight="1">
      <c r="A119" s="83"/>
      <c r="B119" s="10"/>
      <c r="C119" s="10"/>
      <c r="D119" s="606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606"/>
      <c r="R119" s="10"/>
      <c r="S119" s="10"/>
      <c r="T119" s="10"/>
      <c r="U119" s="10"/>
      <c r="V119" s="10"/>
      <c r="W119" s="10"/>
      <c r="X119" s="10"/>
      <c r="Y119" s="10"/>
      <c r="Z119" s="21"/>
    </row>
    <row r="120" ht="15.75" customHeight="1">
      <c r="A120" s="83"/>
      <c r="B120" s="10"/>
      <c r="C120" s="10"/>
      <c r="D120" s="606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606"/>
      <c r="R120" s="10"/>
      <c r="S120" s="10"/>
      <c r="T120" s="10"/>
      <c r="U120" s="10"/>
      <c r="V120" s="10"/>
      <c r="W120" s="10"/>
      <c r="X120" s="10"/>
      <c r="Y120" s="10"/>
      <c r="Z120" s="21"/>
    </row>
    <row r="121" ht="15.75" customHeight="1">
      <c r="A121" s="83"/>
      <c r="B121" s="10"/>
      <c r="C121" s="10"/>
      <c r="D121" s="606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606"/>
      <c r="R121" s="10"/>
      <c r="S121" s="10"/>
      <c r="T121" s="10"/>
      <c r="U121" s="10"/>
      <c r="V121" s="10"/>
      <c r="W121" s="10"/>
      <c r="X121" s="10"/>
      <c r="Y121" s="10"/>
      <c r="Z121" s="21"/>
    </row>
    <row r="122" ht="15.75" customHeight="1">
      <c r="A122" s="83"/>
      <c r="B122" s="10"/>
      <c r="C122" s="10"/>
      <c r="D122" s="606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606"/>
      <c r="R122" s="10"/>
      <c r="S122" s="10"/>
      <c r="T122" s="10"/>
      <c r="U122" s="10"/>
      <c r="V122" s="10"/>
      <c r="W122" s="10"/>
      <c r="X122" s="10"/>
      <c r="Y122" s="10"/>
      <c r="Z122" s="21"/>
    </row>
    <row r="123" ht="15.75" customHeight="1">
      <c r="A123" s="83"/>
      <c r="B123" s="10"/>
      <c r="C123" s="10"/>
      <c r="D123" s="606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606"/>
      <c r="R123" s="10"/>
      <c r="S123" s="10"/>
      <c r="T123" s="10"/>
      <c r="U123" s="10"/>
      <c r="V123" s="10"/>
      <c r="W123" s="10"/>
      <c r="X123" s="10"/>
      <c r="Y123" s="10"/>
      <c r="Z123" s="21"/>
    </row>
    <row r="124" ht="15.75" customHeight="1">
      <c r="A124" s="83"/>
      <c r="B124" s="10"/>
      <c r="C124" s="10"/>
      <c r="D124" s="606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606"/>
      <c r="R124" s="10"/>
      <c r="S124" s="10"/>
      <c r="T124" s="10"/>
      <c r="U124" s="10"/>
      <c r="V124" s="10"/>
      <c r="W124" s="10"/>
      <c r="X124" s="10"/>
      <c r="Y124" s="10"/>
      <c r="Z124" s="21"/>
    </row>
    <row r="125" ht="15.75" customHeight="1">
      <c r="A125" s="83"/>
      <c r="B125" s="10"/>
      <c r="C125" s="10"/>
      <c r="D125" s="606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606"/>
      <c r="R125" s="10"/>
      <c r="S125" s="10"/>
      <c r="T125" s="10"/>
      <c r="U125" s="10"/>
      <c r="V125" s="10"/>
      <c r="W125" s="10"/>
      <c r="X125" s="10"/>
      <c r="Y125" s="10"/>
      <c r="Z125" s="21"/>
    </row>
    <row r="126" ht="15.75" customHeight="1">
      <c r="A126" s="83"/>
      <c r="B126" s="10"/>
      <c r="C126" s="10"/>
      <c r="D126" s="606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606"/>
      <c r="R126" s="10"/>
      <c r="S126" s="10"/>
      <c r="T126" s="10"/>
      <c r="U126" s="10"/>
      <c r="V126" s="10"/>
      <c r="W126" s="10"/>
      <c r="X126" s="10"/>
      <c r="Y126" s="10"/>
      <c r="Z126" s="21"/>
    </row>
    <row r="127" ht="15.75" customHeight="1">
      <c r="A127" s="83"/>
      <c r="B127" s="10"/>
      <c r="C127" s="10"/>
      <c r="D127" s="606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606"/>
      <c r="R127" s="10"/>
      <c r="S127" s="10"/>
      <c r="T127" s="10"/>
      <c r="U127" s="10"/>
      <c r="V127" s="10"/>
      <c r="W127" s="10"/>
      <c r="X127" s="10"/>
      <c r="Y127" s="10"/>
      <c r="Z127" s="21"/>
    </row>
    <row r="128" ht="15.75" customHeight="1">
      <c r="A128" s="83"/>
      <c r="B128" s="10"/>
      <c r="C128" s="10"/>
      <c r="D128" s="606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606"/>
      <c r="R128" s="10"/>
      <c r="S128" s="10"/>
      <c r="T128" s="10"/>
      <c r="U128" s="10"/>
      <c r="V128" s="10"/>
      <c r="W128" s="10"/>
      <c r="X128" s="10"/>
      <c r="Y128" s="10"/>
      <c r="Z128" s="21"/>
    </row>
    <row r="129" ht="15.75" customHeight="1">
      <c r="A129" s="83"/>
      <c r="B129" s="10"/>
      <c r="C129" s="10"/>
      <c r="D129" s="606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606"/>
      <c r="R129" s="10"/>
      <c r="S129" s="10"/>
      <c r="T129" s="10"/>
      <c r="U129" s="10"/>
      <c r="V129" s="10"/>
      <c r="W129" s="10"/>
      <c r="X129" s="10"/>
      <c r="Y129" s="10"/>
      <c r="Z129" s="21"/>
    </row>
    <row r="130" ht="15.75" customHeight="1">
      <c r="A130" s="83"/>
      <c r="B130" s="10"/>
      <c r="C130" s="10"/>
      <c r="D130" s="606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606"/>
      <c r="R130" s="10"/>
      <c r="S130" s="10"/>
      <c r="T130" s="10"/>
      <c r="U130" s="10"/>
      <c r="V130" s="10"/>
      <c r="W130" s="10"/>
      <c r="X130" s="10"/>
      <c r="Y130" s="10"/>
      <c r="Z130" s="21"/>
    </row>
    <row r="131" ht="15.75" customHeight="1">
      <c r="A131" s="83"/>
      <c r="B131" s="10"/>
      <c r="C131" s="10"/>
      <c r="D131" s="606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606"/>
      <c r="R131" s="10"/>
      <c r="S131" s="10"/>
      <c r="T131" s="10"/>
      <c r="U131" s="10"/>
      <c r="V131" s="10"/>
      <c r="W131" s="10"/>
      <c r="X131" s="10"/>
      <c r="Y131" s="10"/>
      <c r="Z131" s="21"/>
    </row>
    <row r="132" ht="15.75" customHeight="1">
      <c r="A132" s="83"/>
      <c r="B132" s="10"/>
      <c r="C132" s="10"/>
      <c r="D132" s="606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606"/>
      <c r="R132" s="10"/>
      <c r="S132" s="10"/>
      <c r="T132" s="10"/>
      <c r="U132" s="10"/>
      <c r="V132" s="10"/>
      <c r="W132" s="10"/>
      <c r="X132" s="10"/>
      <c r="Y132" s="10"/>
      <c r="Z132" s="21"/>
    </row>
    <row r="133" ht="15.75" customHeight="1">
      <c r="A133" s="83"/>
      <c r="B133" s="10"/>
      <c r="C133" s="10"/>
      <c r="D133" s="606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606"/>
      <c r="R133" s="10"/>
      <c r="S133" s="10"/>
      <c r="T133" s="10"/>
      <c r="U133" s="10"/>
      <c r="V133" s="10"/>
      <c r="W133" s="10"/>
      <c r="X133" s="10"/>
      <c r="Y133" s="10"/>
      <c r="Z133" s="21"/>
    </row>
    <row r="134" ht="15.75" customHeight="1">
      <c r="A134" s="83"/>
      <c r="B134" s="10"/>
      <c r="C134" s="10"/>
      <c r="D134" s="606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606"/>
      <c r="R134" s="10"/>
      <c r="S134" s="10"/>
      <c r="T134" s="10"/>
      <c r="U134" s="10"/>
      <c r="V134" s="10"/>
      <c r="W134" s="10"/>
      <c r="X134" s="10"/>
      <c r="Y134" s="10"/>
      <c r="Z134" s="21"/>
    </row>
    <row r="135" ht="15.75" customHeight="1">
      <c r="A135" s="83"/>
      <c r="B135" s="10"/>
      <c r="C135" s="10"/>
      <c r="D135" s="606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606"/>
      <c r="R135" s="10"/>
      <c r="S135" s="10"/>
      <c r="T135" s="10"/>
      <c r="U135" s="10"/>
      <c r="V135" s="10"/>
      <c r="W135" s="10"/>
      <c r="X135" s="10"/>
      <c r="Y135" s="10"/>
      <c r="Z135" s="21"/>
    </row>
    <row r="136" ht="15.75" customHeight="1">
      <c r="A136" s="83"/>
      <c r="B136" s="10"/>
      <c r="C136" s="10"/>
      <c r="D136" s="606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606"/>
      <c r="R136" s="10"/>
      <c r="S136" s="10"/>
      <c r="T136" s="10"/>
      <c r="U136" s="10"/>
      <c r="V136" s="10"/>
      <c r="W136" s="10"/>
      <c r="X136" s="10"/>
      <c r="Y136" s="10"/>
      <c r="Z136" s="21"/>
    </row>
    <row r="137" ht="15.75" customHeight="1">
      <c r="A137" s="83"/>
      <c r="B137" s="10"/>
      <c r="C137" s="10"/>
      <c r="D137" s="606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606"/>
      <c r="R137" s="10"/>
      <c r="S137" s="10"/>
      <c r="T137" s="10"/>
      <c r="U137" s="10"/>
      <c r="V137" s="10"/>
      <c r="W137" s="10"/>
      <c r="X137" s="10"/>
      <c r="Y137" s="10"/>
      <c r="Z137" s="21"/>
    </row>
    <row r="138" ht="15.75" customHeight="1">
      <c r="A138" s="83"/>
      <c r="B138" s="10"/>
      <c r="C138" s="10"/>
      <c r="D138" s="606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606"/>
      <c r="R138" s="10"/>
      <c r="S138" s="10"/>
      <c r="T138" s="10"/>
      <c r="U138" s="10"/>
      <c r="V138" s="10"/>
      <c r="W138" s="10"/>
      <c r="X138" s="10"/>
      <c r="Y138" s="10"/>
      <c r="Z138" s="21"/>
    </row>
    <row r="139" ht="15.75" customHeight="1">
      <c r="A139" s="83"/>
      <c r="B139" s="10"/>
      <c r="C139" s="10"/>
      <c r="D139" s="606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606"/>
      <c r="R139" s="10"/>
      <c r="S139" s="10"/>
      <c r="T139" s="10"/>
      <c r="U139" s="10"/>
      <c r="V139" s="10"/>
      <c r="W139" s="10"/>
      <c r="X139" s="10"/>
      <c r="Y139" s="10"/>
      <c r="Z139" s="21"/>
    </row>
    <row r="140" ht="15.75" customHeight="1">
      <c r="A140" s="83"/>
      <c r="B140" s="10"/>
      <c r="C140" s="10"/>
      <c r="D140" s="606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606"/>
      <c r="R140" s="10"/>
      <c r="S140" s="10"/>
      <c r="T140" s="10"/>
      <c r="U140" s="10"/>
      <c r="V140" s="10"/>
      <c r="W140" s="10"/>
      <c r="X140" s="10"/>
      <c r="Y140" s="10"/>
      <c r="Z140" s="21"/>
    </row>
    <row r="141" ht="15.75" customHeight="1">
      <c r="A141" s="83"/>
      <c r="B141" s="10"/>
      <c r="C141" s="10"/>
      <c r="D141" s="606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606"/>
      <c r="R141" s="10"/>
      <c r="S141" s="10"/>
      <c r="T141" s="10"/>
      <c r="U141" s="10"/>
      <c r="V141" s="10"/>
      <c r="W141" s="10"/>
      <c r="X141" s="10"/>
      <c r="Y141" s="10"/>
      <c r="Z141" s="21"/>
    </row>
    <row r="142" ht="15.75" customHeight="1">
      <c r="A142" s="83"/>
      <c r="B142" s="10"/>
      <c r="C142" s="10"/>
      <c r="D142" s="606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606"/>
      <c r="R142" s="10"/>
      <c r="S142" s="10"/>
      <c r="T142" s="10"/>
      <c r="U142" s="10"/>
      <c r="V142" s="10"/>
      <c r="W142" s="10"/>
      <c r="X142" s="10"/>
      <c r="Y142" s="10"/>
      <c r="Z142" s="21"/>
    </row>
    <row r="143" ht="15.75" customHeight="1">
      <c r="A143" s="83"/>
      <c r="B143" s="10"/>
      <c r="C143" s="10"/>
      <c r="D143" s="606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606"/>
      <c r="R143" s="10"/>
      <c r="S143" s="10"/>
      <c r="T143" s="10"/>
      <c r="U143" s="10"/>
      <c r="V143" s="10"/>
      <c r="W143" s="10"/>
      <c r="X143" s="10"/>
      <c r="Y143" s="10"/>
      <c r="Z143" s="21"/>
    </row>
    <row r="144" ht="15.75" customHeight="1">
      <c r="A144" s="83"/>
      <c r="B144" s="10"/>
      <c r="C144" s="10"/>
      <c r="D144" s="606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606"/>
      <c r="R144" s="10"/>
      <c r="S144" s="10"/>
      <c r="T144" s="10"/>
      <c r="U144" s="10"/>
      <c r="V144" s="10"/>
      <c r="W144" s="10"/>
      <c r="X144" s="10"/>
      <c r="Y144" s="10"/>
      <c r="Z144" s="21"/>
    </row>
    <row r="145" ht="15.75" customHeight="1">
      <c r="A145" s="83"/>
      <c r="B145" s="10"/>
      <c r="C145" s="10"/>
      <c r="D145" s="606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606"/>
      <c r="R145" s="10"/>
      <c r="S145" s="10"/>
      <c r="T145" s="10"/>
      <c r="U145" s="10"/>
      <c r="V145" s="10"/>
      <c r="W145" s="10"/>
      <c r="X145" s="10"/>
      <c r="Y145" s="10"/>
      <c r="Z145" s="21"/>
    </row>
    <row r="146" ht="15.75" customHeight="1">
      <c r="A146" s="83"/>
      <c r="B146" s="10"/>
      <c r="C146" s="10"/>
      <c r="D146" s="606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606"/>
      <c r="R146" s="10"/>
      <c r="S146" s="10"/>
      <c r="T146" s="10"/>
      <c r="U146" s="10"/>
      <c r="V146" s="10"/>
      <c r="W146" s="10"/>
      <c r="X146" s="10"/>
      <c r="Y146" s="10"/>
      <c r="Z146" s="21"/>
    </row>
    <row r="147" ht="15.75" customHeight="1">
      <c r="A147" s="83"/>
      <c r="B147" s="10"/>
      <c r="C147" s="10"/>
      <c r="D147" s="606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606"/>
      <c r="R147" s="10"/>
      <c r="S147" s="10"/>
      <c r="T147" s="10"/>
      <c r="U147" s="10"/>
      <c r="V147" s="10"/>
      <c r="W147" s="10"/>
      <c r="X147" s="10"/>
      <c r="Y147" s="10"/>
      <c r="Z147" s="21"/>
    </row>
    <row r="148" ht="15.75" customHeight="1">
      <c r="A148" s="83"/>
      <c r="B148" s="10"/>
      <c r="C148" s="10"/>
      <c r="D148" s="606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606"/>
      <c r="R148" s="10"/>
      <c r="S148" s="10"/>
      <c r="T148" s="10"/>
      <c r="U148" s="10"/>
      <c r="V148" s="10"/>
      <c r="W148" s="10"/>
      <c r="X148" s="10"/>
      <c r="Y148" s="10"/>
      <c r="Z148" s="21"/>
    </row>
    <row r="149" ht="15.75" customHeight="1">
      <c r="A149" s="83"/>
      <c r="B149" s="10"/>
      <c r="C149" s="10"/>
      <c r="D149" s="606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606"/>
      <c r="R149" s="10"/>
      <c r="S149" s="10"/>
      <c r="T149" s="10"/>
      <c r="U149" s="10"/>
      <c r="V149" s="10"/>
      <c r="W149" s="10"/>
      <c r="X149" s="10"/>
      <c r="Y149" s="10"/>
      <c r="Z149" s="21"/>
    </row>
    <row r="150" ht="15.75" customHeight="1">
      <c r="A150" s="83"/>
      <c r="B150" s="10"/>
      <c r="C150" s="10"/>
      <c r="D150" s="606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606"/>
      <c r="R150" s="10"/>
      <c r="S150" s="10"/>
      <c r="T150" s="10"/>
      <c r="U150" s="10"/>
      <c r="V150" s="10"/>
      <c r="W150" s="10"/>
      <c r="X150" s="10"/>
      <c r="Y150" s="10"/>
      <c r="Z150" s="21"/>
    </row>
    <row r="151" ht="15.75" customHeight="1">
      <c r="A151" s="83"/>
      <c r="B151" s="10"/>
      <c r="C151" s="10"/>
      <c r="D151" s="606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606"/>
      <c r="R151" s="10"/>
      <c r="S151" s="10"/>
      <c r="T151" s="10"/>
      <c r="U151" s="10"/>
      <c r="V151" s="10"/>
      <c r="W151" s="10"/>
      <c r="X151" s="10"/>
      <c r="Y151" s="10"/>
      <c r="Z151" s="21"/>
    </row>
    <row r="152" ht="15.75" customHeight="1">
      <c r="A152" s="83"/>
      <c r="B152" s="10"/>
      <c r="C152" s="10"/>
      <c r="D152" s="606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606"/>
      <c r="R152" s="10"/>
      <c r="S152" s="10"/>
      <c r="T152" s="10"/>
      <c r="U152" s="10"/>
      <c r="V152" s="10"/>
      <c r="W152" s="10"/>
      <c r="X152" s="10"/>
      <c r="Y152" s="10"/>
      <c r="Z152" s="21"/>
    </row>
    <row r="153" ht="15.75" customHeight="1">
      <c r="A153" s="83"/>
      <c r="B153" s="10"/>
      <c r="C153" s="10"/>
      <c r="D153" s="606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606"/>
      <c r="R153" s="10"/>
      <c r="S153" s="10"/>
      <c r="T153" s="10"/>
      <c r="U153" s="10"/>
      <c r="V153" s="10"/>
      <c r="W153" s="10"/>
      <c r="X153" s="10"/>
      <c r="Y153" s="10"/>
      <c r="Z153" s="21"/>
    </row>
    <row r="154" ht="15.75" customHeight="1">
      <c r="A154" s="83"/>
      <c r="B154" s="10"/>
      <c r="C154" s="10"/>
      <c r="D154" s="606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606"/>
      <c r="R154" s="10"/>
      <c r="S154" s="10"/>
      <c r="T154" s="10"/>
      <c r="U154" s="10"/>
      <c r="V154" s="10"/>
      <c r="W154" s="10"/>
      <c r="X154" s="10"/>
      <c r="Y154" s="10"/>
      <c r="Z154" s="21"/>
    </row>
    <row r="155" ht="15.75" customHeight="1">
      <c r="A155" s="83"/>
      <c r="B155" s="10"/>
      <c r="C155" s="10"/>
      <c r="D155" s="606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606"/>
      <c r="R155" s="10"/>
      <c r="S155" s="10"/>
      <c r="T155" s="10"/>
      <c r="U155" s="10"/>
      <c r="V155" s="10"/>
      <c r="W155" s="10"/>
      <c r="X155" s="10"/>
      <c r="Y155" s="10"/>
      <c r="Z155" s="21"/>
    </row>
    <row r="156" ht="15.75" customHeight="1">
      <c r="A156" s="83"/>
      <c r="B156" s="10"/>
      <c r="C156" s="10"/>
      <c r="D156" s="606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606"/>
      <c r="R156" s="10"/>
      <c r="S156" s="10"/>
      <c r="T156" s="10"/>
      <c r="U156" s="10"/>
      <c r="V156" s="10"/>
      <c r="W156" s="10"/>
      <c r="X156" s="10"/>
      <c r="Y156" s="10"/>
      <c r="Z156" s="21"/>
    </row>
    <row r="157" ht="15.75" customHeight="1">
      <c r="A157" s="83"/>
      <c r="B157" s="10"/>
      <c r="C157" s="10"/>
      <c r="D157" s="606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606"/>
      <c r="R157" s="10"/>
      <c r="S157" s="10"/>
      <c r="T157" s="10"/>
      <c r="U157" s="10"/>
      <c r="V157" s="10"/>
      <c r="W157" s="10"/>
      <c r="X157" s="10"/>
      <c r="Y157" s="10"/>
      <c r="Z157" s="21"/>
    </row>
    <row r="158" ht="15.75" customHeight="1">
      <c r="A158" s="83"/>
      <c r="B158" s="10"/>
      <c r="C158" s="10"/>
      <c r="D158" s="606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606"/>
      <c r="R158" s="10"/>
      <c r="S158" s="10"/>
      <c r="T158" s="10"/>
      <c r="U158" s="10"/>
      <c r="V158" s="10"/>
      <c r="W158" s="10"/>
      <c r="X158" s="10"/>
      <c r="Y158" s="10"/>
      <c r="Z158" s="21"/>
    </row>
    <row r="159" ht="15.75" customHeight="1">
      <c r="A159" s="83"/>
      <c r="B159" s="10"/>
      <c r="C159" s="10"/>
      <c r="D159" s="606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606"/>
      <c r="R159" s="10"/>
      <c r="S159" s="10"/>
      <c r="T159" s="10"/>
      <c r="U159" s="10"/>
      <c r="V159" s="10"/>
      <c r="W159" s="10"/>
      <c r="X159" s="10"/>
      <c r="Y159" s="10"/>
      <c r="Z159" s="21"/>
    </row>
    <row r="160" ht="15.75" customHeight="1">
      <c r="A160" s="83"/>
      <c r="B160" s="10"/>
      <c r="C160" s="10"/>
      <c r="D160" s="606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606"/>
      <c r="R160" s="10"/>
      <c r="S160" s="10"/>
      <c r="T160" s="10"/>
      <c r="U160" s="10"/>
      <c r="V160" s="10"/>
      <c r="W160" s="10"/>
      <c r="X160" s="10"/>
      <c r="Y160" s="10"/>
      <c r="Z160" s="21"/>
    </row>
    <row r="161" ht="15.75" customHeight="1">
      <c r="A161" s="83"/>
      <c r="B161" s="10"/>
      <c r="C161" s="10"/>
      <c r="D161" s="606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606"/>
      <c r="R161" s="10"/>
      <c r="S161" s="10"/>
      <c r="T161" s="10"/>
      <c r="U161" s="10"/>
      <c r="V161" s="10"/>
      <c r="W161" s="10"/>
      <c r="X161" s="10"/>
      <c r="Y161" s="10"/>
      <c r="Z161" s="21"/>
    </row>
    <row r="162" ht="15.75" customHeight="1">
      <c r="A162" s="83"/>
      <c r="B162" s="10"/>
      <c r="C162" s="10"/>
      <c r="D162" s="606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606"/>
      <c r="R162" s="10"/>
      <c r="S162" s="10"/>
      <c r="T162" s="10"/>
      <c r="U162" s="10"/>
      <c r="V162" s="10"/>
      <c r="W162" s="10"/>
      <c r="X162" s="10"/>
      <c r="Y162" s="10"/>
      <c r="Z162" s="21"/>
    </row>
    <row r="163" ht="15.75" customHeight="1">
      <c r="A163" s="83"/>
      <c r="B163" s="10"/>
      <c r="C163" s="10"/>
      <c r="D163" s="606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606"/>
      <c r="R163" s="10"/>
      <c r="S163" s="10"/>
      <c r="T163" s="10"/>
      <c r="U163" s="10"/>
      <c r="V163" s="10"/>
      <c r="W163" s="10"/>
      <c r="X163" s="10"/>
      <c r="Y163" s="10"/>
      <c r="Z163" s="21"/>
    </row>
    <row r="164" ht="15.75" customHeight="1">
      <c r="A164" s="83"/>
      <c r="B164" s="10"/>
      <c r="C164" s="10"/>
      <c r="D164" s="606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606"/>
      <c r="R164" s="10"/>
      <c r="S164" s="10"/>
      <c r="T164" s="10"/>
      <c r="U164" s="10"/>
      <c r="V164" s="10"/>
      <c r="W164" s="10"/>
      <c r="X164" s="10"/>
      <c r="Y164" s="10"/>
      <c r="Z164" s="21"/>
    </row>
    <row r="165" ht="15.75" customHeight="1">
      <c r="A165" s="83"/>
      <c r="B165" s="10"/>
      <c r="C165" s="10"/>
      <c r="D165" s="606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606"/>
      <c r="R165" s="10"/>
      <c r="S165" s="10"/>
      <c r="T165" s="10"/>
      <c r="U165" s="10"/>
      <c r="V165" s="10"/>
      <c r="W165" s="10"/>
      <c r="X165" s="10"/>
      <c r="Y165" s="10"/>
      <c r="Z165" s="21"/>
    </row>
    <row r="166" ht="15.75" customHeight="1">
      <c r="A166" s="83"/>
      <c r="B166" s="10"/>
      <c r="C166" s="10"/>
      <c r="D166" s="606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606"/>
      <c r="R166" s="10"/>
      <c r="S166" s="10"/>
      <c r="T166" s="10"/>
      <c r="U166" s="10"/>
      <c r="V166" s="10"/>
      <c r="W166" s="10"/>
      <c r="X166" s="10"/>
      <c r="Y166" s="10"/>
      <c r="Z166" s="21"/>
    </row>
    <row r="167" ht="15.75" customHeight="1">
      <c r="A167" s="83"/>
      <c r="B167" s="10"/>
      <c r="C167" s="10"/>
      <c r="D167" s="606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606"/>
      <c r="R167" s="10"/>
      <c r="S167" s="10"/>
      <c r="T167" s="10"/>
      <c r="U167" s="10"/>
      <c r="V167" s="10"/>
      <c r="W167" s="10"/>
      <c r="X167" s="10"/>
      <c r="Y167" s="10"/>
      <c r="Z167" s="21"/>
    </row>
    <row r="168" ht="15.75" customHeight="1">
      <c r="A168" s="83"/>
      <c r="B168" s="10"/>
      <c r="C168" s="10"/>
      <c r="D168" s="606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606"/>
      <c r="R168" s="10"/>
      <c r="S168" s="10"/>
      <c r="T168" s="10"/>
      <c r="U168" s="10"/>
      <c r="V168" s="10"/>
      <c r="W168" s="10"/>
      <c r="X168" s="10"/>
      <c r="Y168" s="10"/>
      <c r="Z168" s="21"/>
    </row>
    <row r="169" ht="15.75" customHeight="1">
      <c r="A169" s="83"/>
      <c r="B169" s="10"/>
      <c r="C169" s="10"/>
      <c r="D169" s="606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606"/>
      <c r="R169" s="10"/>
      <c r="S169" s="10"/>
      <c r="T169" s="10"/>
      <c r="U169" s="10"/>
      <c r="V169" s="10"/>
      <c r="W169" s="10"/>
      <c r="X169" s="10"/>
      <c r="Y169" s="10"/>
      <c r="Z169" s="21"/>
    </row>
    <row r="170" ht="15.75" customHeight="1">
      <c r="A170" s="83"/>
      <c r="B170" s="10"/>
      <c r="C170" s="10"/>
      <c r="D170" s="606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606"/>
      <c r="R170" s="10"/>
      <c r="S170" s="10"/>
      <c r="T170" s="10"/>
      <c r="U170" s="10"/>
      <c r="V170" s="10"/>
      <c r="W170" s="10"/>
      <c r="X170" s="10"/>
      <c r="Y170" s="10"/>
      <c r="Z170" s="21"/>
    </row>
    <row r="171" ht="15.75" customHeight="1">
      <c r="A171" s="83"/>
      <c r="B171" s="10"/>
      <c r="C171" s="10"/>
      <c r="D171" s="606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606"/>
      <c r="R171" s="10"/>
      <c r="S171" s="10"/>
      <c r="T171" s="10"/>
      <c r="U171" s="10"/>
      <c r="V171" s="10"/>
      <c r="W171" s="10"/>
      <c r="X171" s="10"/>
      <c r="Y171" s="10"/>
      <c r="Z171" s="21"/>
    </row>
    <row r="172" ht="15.75" customHeight="1">
      <c r="A172" s="83"/>
      <c r="B172" s="10"/>
      <c r="C172" s="10"/>
      <c r="D172" s="606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606"/>
      <c r="R172" s="10"/>
      <c r="S172" s="10"/>
      <c r="T172" s="10"/>
      <c r="U172" s="10"/>
      <c r="V172" s="10"/>
      <c r="W172" s="10"/>
      <c r="X172" s="10"/>
      <c r="Y172" s="10"/>
      <c r="Z172" s="21"/>
    </row>
    <row r="173" ht="15.75" customHeight="1">
      <c r="A173" s="83"/>
      <c r="B173" s="10"/>
      <c r="C173" s="10"/>
      <c r="D173" s="606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606"/>
      <c r="R173" s="10"/>
      <c r="S173" s="10"/>
      <c r="T173" s="10"/>
      <c r="U173" s="10"/>
      <c r="V173" s="10"/>
      <c r="W173" s="10"/>
      <c r="X173" s="10"/>
      <c r="Y173" s="10"/>
      <c r="Z173" s="21"/>
    </row>
    <row r="174" ht="15.75" customHeight="1">
      <c r="A174" s="83"/>
      <c r="B174" s="10"/>
      <c r="C174" s="10"/>
      <c r="D174" s="606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606"/>
      <c r="R174" s="10"/>
      <c r="S174" s="10"/>
      <c r="T174" s="10"/>
      <c r="U174" s="10"/>
      <c r="V174" s="10"/>
      <c r="W174" s="10"/>
      <c r="X174" s="10"/>
      <c r="Y174" s="10"/>
      <c r="Z174" s="21"/>
    </row>
    <row r="175" ht="15.75" customHeight="1">
      <c r="A175" s="83"/>
      <c r="B175" s="10"/>
      <c r="C175" s="10"/>
      <c r="D175" s="606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606"/>
      <c r="R175" s="10"/>
      <c r="S175" s="10"/>
      <c r="T175" s="10"/>
      <c r="U175" s="10"/>
      <c r="V175" s="10"/>
      <c r="W175" s="10"/>
      <c r="X175" s="10"/>
      <c r="Y175" s="10"/>
      <c r="Z175" s="21"/>
    </row>
    <row r="176" ht="15.75" customHeight="1">
      <c r="A176" s="83"/>
      <c r="B176" s="10"/>
      <c r="C176" s="10"/>
      <c r="D176" s="606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606"/>
      <c r="R176" s="10"/>
      <c r="S176" s="10"/>
      <c r="T176" s="10"/>
      <c r="U176" s="10"/>
      <c r="V176" s="10"/>
      <c r="W176" s="10"/>
      <c r="X176" s="10"/>
      <c r="Y176" s="10"/>
      <c r="Z176" s="21"/>
    </row>
    <row r="177" ht="15.75" customHeight="1">
      <c r="A177" s="83"/>
      <c r="B177" s="10"/>
      <c r="C177" s="10"/>
      <c r="D177" s="606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606"/>
      <c r="R177" s="10"/>
      <c r="S177" s="10"/>
      <c r="T177" s="10"/>
      <c r="U177" s="10"/>
      <c r="V177" s="10"/>
      <c r="W177" s="10"/>
      <c r="X177" s="10"/>
      <c r="Y177" s="10"/>
      <c r="Z177" s="21"/>
    </row>
    <row r="178" ht="15.75" customHeight="1">
      <c r="A178" s="83"/>
      <c r="B178" s="10"/>
      <c r="C178" s="10"/>
      <c r="D178" s="606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606"/>
      <c r="R178" s="10"/>
      <c r="S178" s="10"/>
      <c r="T178" s="10"/>
      <c r="U178" s="10"/>
      <c r="V178" s="10"/>
      <c r="W178" s="10"/>
      <c r="X178" s="10"/>
      <c r="Y178" s="10"/>
      <c r="Z178" s="21"/>
    </row>
    <row r="179" ht="15.75" customHeight="1">
      <c r="A179" s="83"/>
      <c r="B179" s="10"/>
      <c r="C179" s="10"/>
      <c r="D179" s="606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606"/>
      <c r="R179" s="10"/>
      <c r="S179" s="10"/>
      <c r="T179" s="10"/>
      <c r="U179" s="10"/>
      <c r="V179" s="10"/>
      <c r="W179" s="10"/>
      <c r="X179" s="10"/>
      <c r="Y179" s="10"/>
      <c r="Z179" s="21"/>
    </row>
    <row r="180" ht="15.75" customHeight="1">
      <c r="A180" s="83"/>
      <c r="B180" s="10"/>
      <c r="C180" s="10"/>
      <c r="D180" s="606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606"/>
      <c r="R180" s="10"/>
      <c r="S180" s="10"/>
      <c r="T180" s="10"/>
      <c r="U180" s="10"/>
      <c r="V180" s="10"/>
      <c r="W180" s="10"/>
      <c r="X180" s="10"/>
      <c r="Y180" s="10"/>
      <c r="Z180" s="21"/>
    </row>
    <row r="181" ht="15.75" customHeight="1">
      <c r="A181" s="83"/>
      <c r="B181" s="10"/>
      <c r="C181" s="10"/>
      <c r="D181" s="606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606"/>
      <c r="R181" s="10"/>
      <c r="S181" s="10"/>
      <c r="T181" s="10"/>
      <c r="U181" s="10"/>
      <c r="V181" s="10"/>
      <c r="W181" s="10"/>
      <c r="X181" s="10"/>
      <c r="Y181" s="10"/>
      <c r="Z181" s="21"/>
    </row>
    <row r="182" ht="15.75" customHeight="1">
      <c r="A182" s="83"/>
      <c r="B182" s="10"/>
      <c r="C182" s="10"/>
      <c r="D182" s="606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606"/>
      <c r="R182" s="10"/>
      <c r="S182" s="10"/>
      <c r="T182" s="10"/>
      <c r="U182" s="10"/>
      <c r="V182" s="10"/>
      <c r="W182" s="10"/>
      <c r="X182" s="10"/>
      <c r="Y182" s="10"/>
      <c r="Z182" s="21"/>
    </row>
    <row r="183" ht="15.75" customHeight="1">
      <c r="A183" s="83"/>
      <c r="B183" s="10"/>
      <c r="C183" s="10"/>
      <c r="D183" s="606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606"/>
      <c r="R183" s="10"/>
      <c r="S183" s="10"/>
      <c r="T183" s="10"/>
      <c r="U183" s="10"/>
      <c r="V183" s="10"/>
      <c r="W183" s="10"/>
      <c r="X183" s="10"/>
      <c r="Y183" s="10"/>
      <c r="Z183" s="21"/>
    </row>
    <row r="184" ht="15.75" customHeight="1">
      <c r="A184" s="83"/>
      <c r="B184" s="10"/>
      <c r="C184" s="10"/>
      <c r="D184" s="606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606"/>
      <c r="R184" s="10"/>
      <c r="S184" s="10"/>
      <c r="T184" s="10"/>
      <c r="U184" s="10"/>
      <c r="V184" s="10"/>
      <c r="W184" s="10"/>
      <c r="X184" s="10"/>
      <c r="Y184" s="10"/>
      <c r="Z184" s="21"/>
    </row>
    <row r="185" ht="15.75" customHeight="1">
      <c r="A185" s="83"/>
      <c r="B185" s="10"/>
      <c r="C185" s="10"/>
      <c r="D185" s="606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606"/>
      <c r="R185" s="10"/>
      <c r="S185" s="10"/>
      <c r="T185" s="10"/>
      <c r="U185" s="10"/>
      <c r="V185" s="10"/>
      <c r="W185" s="10"/>
      <c r="X185" s="10"/>
      <c r="Y185" s="10"/>
      <c r="Z185" s="21"/>
    </row>
    <row r="186" ht="15.75" customHeight="1">
      <c r="A186" s="83"/>
      <c r="B186" s="10"/>
      <c r="C186" s="10"/>
      <c r="D186" s="606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606"/>
      <c r="R186" s="10"/>
      <c r="S186" s="10"/>
      <c r="T186" s="10"/>
      <c r="U186" s="10"/>
      <c r="V186" s="10"/>
      <c r="W186" s="10"/>
      <c r="X186" s="10"/>
      <c r="Y186" s="10"/>
      <c r="Z186" s="21"/>
    </row>
    <row r="187" ht="15.75" customHeight="1">
      <c r="A187" s="83"/>
      <c r="B187" s="10"/>
      <c r="C187" s="10"/>
      <c r="D187" s="606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606"/>
      <c r="R187" s="10"/>
      <c r="S187" s="10"/>
      <c r="T187" s="10"/>
      <c r="U187" s="10"/>
      <c r="V187" s="10"/>
      <c r="W187" s="10"/>
      <c r="X187" s="10"/>
      <c r="Y187" s="10"/>
      <c r="Z187" s="21"/>
    </row>
    <row r="188" ht="15.75" customHeight="1">
      <c r="A188" s="83"/>
      <c r="B188" s="10"/>
      <c r="C188" s="10"/>
      <c r="D188" s="606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606"/>
      <c r="R188" s="10"/>
      <c r="S188" s="10"/>
      <c r="T188" s="10"/>
      <c r="U188" s="10"/>
      <c r="V188" s="10"/>
      <c r="W188" s="10"/>
      <c r="X188" s="10"/>
      <c r="Y188" s="10"/>
      <c r="Z188" s="21"/>
    </row>
    <row r="189" ht="15.75" customHeight="1">
      <c r="A189" s="83"/>
      <c r="B189" s="10"/>
      <c r="C189" s="10"/>
      <c r="D189" s="606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606"/>
      <c r="R189" s="10"/>
      <c r="S189" s="10"/>
      <c r="T189" s="10"/>
      <c r="U189" s="10"/>
      <c r="V189" s="10"/>
      <c r="W189" s="10"/>
      <c r="X189" s="10"/>
      <c r="Y189" s="10"/>
      <c r="Z189" s="21"/>
    </row>
    <row r="190" ht="15.75" customHeight="1">
      <c r="A190" s="83"/>
      <c r="B190" s="10"/>
      <c r="C190" s="10"/>
      <c r="D190" s="606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606"/>
      <c r="R190" s="10"/>
      <c r="S190" s="10"/>
      <c r="T190" s="10"/>
      <c r="U190" s="10"/>
      <c r="V190" s="10"/>
      <c r="W190" s="10"/>
      <c r="X190" s="10"/>
      <c r="Y190" s="10"/>
      <c r="Z190" s="21"/>
    </row>
    <row r="191" ht="15.75" customHeight="1">
      <c r="A191" s="83"/>
      <c r="B191" s="10"/>
      <c r="C191" s="10"/>
      <c r="D191" s="606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606"/>
      <c r="R191" s="10"/>
      <c r="S191" s="10"/>
      <c r="T191" s="10"/>
      <c r="U191" s="10"/>
      <c r="V191" s="10"/>
      <c r="W191" s="10"/>
      <c r="X191" s="10"/>
      <c r="Y191" s="10"/>
      <c r="Z191" s="21"/>
    </row>
    <row r="192" ht="15.75" customHeight="1">
      <c r="A192" s="83"/>
      <c r="B192" s="10"/>
      <c r="C192" s="10"/>
      <c r="D192" s="606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606"/>
      <c r="R192" s="10"/>
      <c r="S192" s="10"/>
      <c r="T192" s="10"/>
      <c r="U192" s="10"/>
      <c r="V192" s="10"/>
      <c r="W192" s="10"/>
      <c r="X192" s="10"/>
      <c r="Y192" s="10"/>
      <c r="Z192" s="21"/>
    </row>
    <row r="193" ht="15.75" customHeight="1">
      <c r="A193" s="83"/>
      <c r="B193" s="10"/>
      <c r="C193" s="10"/>
      <c r="D193" s="606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606"/>
      <c r="R193" s="10"/>
      <c r="S193" s="10"/>
      <c r="T193" s="10"/>
      <c r="U193" s="10"/>
      <c r="V193" s="10"/>
      <c r="W193" s="10"/>
      <c r="X193" s="10"/>
      <c r="Y193" s="10"/>
      <c r="Z193" s="21"/>
    </row>
    <row r="194" ht="15.75" customHeight="1">
      <c r="A194" s="83"/>
      <c r="B194" s="10"/>
      <c r="C194" s="10"/>
      <c r="D194" s="606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606"/>
      <c r="R194" s="10"/>
      <c r="S194" s="10"/>
      <c r="T194" s="10"/>
      <c r="U194" s="10"/>
      <c r="V194" s="10"/>
      <c r="W194" s="10"/>
      <c r="X194" s="10"/>
      <c r="Y194" s="10"/>
      <c r="Z194" s="21"/>
    </row>
    <row r="195" ht="15.75" customHeight="1">
      <c r="A195" s="83"/>
      <c r="B195" s="10"/>
      <c r="C195" s="10"/>
      <c r="D195" s="606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606"/>
      <c r="R195" s="10"/>
      <c r="S195" s="10"/>
      <c r="T195" s="10"/>
      <c r="U195" s="10"/>
      <c r="V195" s="10"/>
      <c r="W195" s="10"/>
      <c r="X195" s="10"/>
      <c r="Y195" s="10"/>
      <c r="Z195" s="21"/>
    </row>
    <row r="196" ht="15.75" customHeight="1">
      <c r="A196" s="83"/>
      <c r="B196" s="10"/>
      <c r="C196" s="10"/>
      <c r="D196" s="606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606"/>
      <c r="R196" s="10"/>
      <c r="S196" s="10"/>
      <c r="T196" s="10"/>
      <c r="U196" s="10"/>
      <c r="V196" s="10"/>
      <c r="W196" s="10"/>
      <c r="X196" s="10"/>
      <c r="Y196" s="10"/>
      <c r="Z196" s="21"/>
    </row>
    <row r="197" ht="15.75" customHeight="1">
      <c r="A197" s="83"/>
      <c r="B197" s="10"/>
      <c r="C197" s="10"/>
      <c r="D197" s="606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606"/>
      <c r="R197" s="10"/>
      <c r="S197" s="10"/>
      <c r="T197" s="10"/>
      <c r="U197" s="10"/>
      <c r="V197" s="10"/>
      <c r="W197" s="10"/>
      <c r="X197" s="10"/>
      <c r="Y197" s="10"/>
      <c r="Z197" s="21"/>
    </row>
    <row r="198" ht="15.75" customHeight="1">
      <c r="A198" s="83"/>
      <c r="B198" s="10"/>
      <c r="C198" s="10"/>
      <c r="D198" s="606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606"/>
      <c r="R198" s="10"/>
      <c r="S198" s="10"/>
      <c r="T198" s="10"/>
      <c r="U198" s="10"/>
      <c r="V198" s="10"/>
      <c r="W198" s="10"/>
      <c r="X198" s="10"/>
      <c r="Y198" s="10"/>
      <c r="Z198" s="21"/>
    </row>
    <row r="199" ht="15.75" customHeight="1">
      <c r="A199" s="83"/>
      <c r="B199" s="10"/>
      <c r="C199" s="10"/>
      <c r="D199" s="606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606"/>
      <c r="R199" s="10"/>
      <c r="S199" s="10"/>
      <c r="T199" s="10"/>
      <c r="U199" s="10"/>
      <c r="V199" s="10"/>
      <c r="W199" s="10"/>
      <c r="X199" s="10"/>
      <c r="Y199" s="10"/>
      <c r="Z199" s="21"/>
    </row>
    <row r="200" ht="15.75" customHeight="1">
      <c r="A200" s="83"/>
      <c r="B200" s="10"/>
      <c r="C200" s="10"/>
      <c r="D200" s="606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606"/>
      <c r="R200" s="10"/>
      <c r="S200" s="10"/>
      <c r="T200" s="10"/>
      <c r="U200" s="10"/>
      <c r="V200" s="10"/>
      <c r="W200" s="10"/>
      <c r="X200" s="10"/>
      <c r="Y200" s="10"/>
      <c r="Z200" s="21"/>
    </row>
    <row r="201" ht="15.75" customHeight="1">
      <c r="A201" s="83"/>
      <c r="B201" s="10"/>
      <c r="C201" s="10"/>
      <c r="D201" s="606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606"/>
      <c r="R201" s="10"/>
      <c r="S201" s="10"/>
      <c r="T201" s="10"/>
      <c r="U201" s="10"/>
      <c r="V201" s="10"/>
      <c r="W201" s="10"/>
      <c r="X201" s="10"/>
      <c r="Y201" s="10"/>
      <c r="Z201" s="21"/>
    </row>
    <row r="202" ht="15.75" customHeight="1">
      <c r="A202" s="83"/>
      <c r="B202" s="10"/>
      <c r="C202" s="10"/>
      <c r="D202" s="606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606"/>
      <c r="R202" s="10"/>
      <c r="S202" s="10"/>
      <c r="T202" s="10"/>
      <c r="U202" s="10"/>
      <c r="V202" s="10"/>
      <c r="W202" s="10"/>
      <c r="X202" s="10"/>
      <c r="Y202" s="10"/>
      <c r="Z202" s="21"/>
    </row>
    <row r="203" ht="15.75" customHeight="1">
      <c r="A203" s="83"/>
      <c r="B203" s="10"/>
      <c r="C203" s="10"/>
      <c r="D203" s="606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606"/>
      <c r="R203" s="10"/>
      <c r="S203" s="10"/>
      <c r="T203" s="10"/>
      <c r="U203" s="10"/>
      <c r="V203" s="10"/>
      <c r="W203" s="10"/>
      <c r="X203" s="10"/>
      <c r="Y203" s="10"/>
      <c r="Z203" s="21"/>
    </row>
    <row r="204" ht="15.75" customHeight="1">
      <c r="A204" s="83"/>
      <c r="B204" s="10"/>
      <c r="C204" s="10"/>
      <c r="D204" s="606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606"/>
      <c r="R204" s="10"/>
      <c r="S204" s="10"/>
      <c r="T204" s="10"/>
      <c r="U204" s="10"/>
      <c r="V204" s="10"/>
      <c r="W204" s="10"/>
      <c r="X204" s="10"/>
      <c r="Y204" s="10"/>
      <c r="Z204" s="21"/>
    </row>
    <row r="205" ht="15.75" customHeight="1">
      <c r="A205" s="83"/>
      <c r="B205" s="10"/>
      <c r="C205" s="10"/>
      <c r="D205" s="606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606"/>
      <c r="R205" s="10"/>
      <c r="S205" s="10"/>
      <c r="T205" s="10"/>
      <c r="U205" s="10"/>
      <c r="V205" s="10"/>
      <c r="W205" s="10"/>
      <c r="X205" s="10"/>
      <c r="Y205" s="10"/>
      <c r="Z205" s="21"/>
    </row>
    <row r="206" ht="15.75" customHeight="1">
      <c r="A206" s="83"/>
      <c r="B206" s="10"/>
      <c r="C206" s="10"/>
      <c r="D206" s="606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606"/>
      <c r="R206" s="10"/>
      <c r="S206" s="10"/>
      <c r="T206" s="10"/>
      <c r="U206" s="10"/>
      <c r="V206" s="10"/>
      <c r="W206" s="10"/>
      <c r="X206" s="10"/>
      <c r="Y206" s="10"/>
      <c r="Z206" s="21"/>
    </row>
    <row r="207" ht="15.75" customHeight="1">
      <c r="A207" s="83"/>
      <c r="B207" s="10"/>
      <c r="C207" s="10"/>
      <c r="D207" s="606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606"/>
      <c r="R207" s="10"/>
      <c r="S207" s="10"/>
      <c r="T207" s="10"/>
      <c r="U207" s="10"/>
      <c r="V207" s="10"/>
      <c r="W207" s="10"/>
      <c r="X207" s="10"/>
      <c r="Y207" s="10"/>
      <c r="Z207" s="21"/>
    </row>
    <row r="208" ht="15.75" customHeight="1">
      <c r="A208" s="83"/>
      <c r="B208" s="10"/>
      <c r="C208" s="10"/>
      <c r="D208" s="606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606"/>
      <c r="R208" s="10"/>
      <c r="S208" s="10"/>
      <c r="T208" s="10"/>
      <c r="U208" s="10"/>
      <c r="V208" s="10"/>
      <c r="W208" s="10"/>
      <c r="X208" s="10"/>
      <c r="Y208" s="10"/>
      <c r="Z208" s="21"/>
    </row>
    <row r="209" ht="15.75" customHeight="1">
      <c r="A209" s="83"/>
      <c r="B209" s="10"/>
      <c r="C209" s="10"/>
      <c r="D209" s="606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606"/>
      <c r="R209" s="10"/>
      <c r="S209" s="10"/>
      <c r="T209" s="10"/>
      <c r="U209" s="10"/>
      <c r="V209" s="10"/>
      <c r="W209" s="10"/>
      <c r="X209" s="10"/>
      <c r="Y209" s="10"/>
      <c r="Z209" s="21"/>
    </row>
    <row r="210" ht="15.75" customHeight="1">
      <c r="A210" s="83"/>
      <c r="B210" s="10"/>
      <c r="C210" s="10"/>
      <c r="D210" s="606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606"/>
      <c r="R210" s="10"/>
      <c r="S210" s="10"/>
      <c r="T210" s="10"/>
      <c r="U210" s="10"/>
      <c r="V210" s="10"/>
      <c r="W210" s="10"/>
      <c r="X210" s="10"/>
      <c r="Y210" s="10"/>
      <c r="Z210" s="21"/>
    </row>
    <row r="211" ht="15.75" customHeight="1">
      <c r="A211" s="83"/>
      <c r="B211" s="10"/>
      <c r="C211" s="10"/>
      <c r="D211" s="606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606"/>
      <c r="R211" s="10"/>
      <c r="S211" s="10"/>
      <c r="T211" s="10"/>
      <c r="U211" s="10"/>
      <c r="V211" s="10"/>
      <c r="W211" s="10"/>
      <c r="X211" s="10"/>
      <c r="Y211" s="10"/>
      <c r="Z211" s="21"/>
    </row>
    <row r="212" ht="15.75" customHeight="1">
      <c r="A212" s="83"/>
      <c r="B212" s="10"/>
      <c r="C212" s="10"/>
      <c r="D212" s="606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606"/>
      <c r="R212" s="10"/>
      <c r="S212" s="10"/>
      <c r="T212" s="10"/>
      <c r="U212" s="10"/>
      <c r="V212" s="10"/>
      <c r="W212" s="10"/>
      <c r="X212" s="10"/>
      <c r="Y212" s="10"/>
      <c r="Z212" s="21"/>
    </row>
    <row r="213" ht="15.75" customHeight="1">
      <c r="A213" s="83"/>
      <c r="B213" s="10"/>
      <c r="C213" s="10"/>
      <c r="D213" s="606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606"/>
      <c r="R213" s="10"/>
      <c r="S213" s="10"/>
      <c r="T213" s="10"/>
      <c r="U213" s="10"/>
      <c r="V213" s="10"/>
      <c r="W213" s="10"/>
      <c r="X213" s="10"/>
      <c r="Y213" s="10"/>
      <c r="Z213" s="21"/>
    </row>
    <row r="214" ht="15.75" customHeight="1">
      <c r="A214" s="83"/>
      <c r="B214" s="10"/>
      <c r="C214" s="10"/>
      <c r="D214" s="606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606"/>
      <c r="R214" s="10"/>
      <c r="S214" s="10"/>
      <c r="T214" s="10"/>
      <c r="U214" s="10"/>
      <c r="V214" s="10"/>
      <c r="W214" s="10"/>
      <c r="X214" s="10"/>
      <c r="Y214" s="10"/>
      <c r="Z214" s="21"/>
    </row>
    <row r="215" ht="15.75" customHeight="1">
      <c r="A215" s="83"/>
      <c r="B215" s="10"/>
      <c r="C215" s="10"/>
      <c r="D215" s="606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606"/>
      <c r="R215" s="10"/>
      <c r="S215" s="10"/>
      <c r="T215" s="10"/>
      <c r="U215" s="10"/>
      <c r="V215" s="10"/>
      <c r="W215" s="10"/>
      <c r="X215" s="10"/>
      <c r="Y215" s="10"/>
      <c r="Z215" s="21"/>
    </row>
    <row r="216" ht="15.75" customHeight="1">
      <c r="A216" s="83"/>
      <c r="B216" s="10"/>
      <c r="C216" s="10"/>
      <c r="D216" s="606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606"/>
      <c r="R216" s="10"/>
      <c r="S216" s="10"/>
      <c r="T216" s="10"/>
      <c r="U216" s="10"/>
      <c r="V216" s="10"/>
      <c r="W216" s="10"/>
      <c r="X216" s="10"/>
      <c r="Y216" s="10"/>
      <c r="Z216" s="21"/>
    </row>
    <row r="217" ht="15.75" customHeight="1">
      <c r="A217" s="83"/>
      <c r="B217" s="10"/>
      <c r="C217" s="10"/>
      <c r="D217" s="606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606"/>
      <c r="R217" s="10"/>
      <c r="S217" s="10"/>
      <c r="T217" s="10"/>
      <c r="U217" s="10"/>
      <c r="V217" s="10"/>
      <c r="W217" s="10"/>
      <c r="X217" s="10"/>
      <c r="Y217" s="10"/>
      <c r="Z217" s="21"/>
    </row>
    <row r="218" ht="15.75" customHeight="1">
      <c r="A218" s="83"/>
      <c r="B218" s="10"/>
      <c r="C218" s="10"/>
      <c r="D218" s="606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606"/>
      <c r="R218" s="10"/>
      <c r="S218" s="10"/>
      <c r="T218" s="10"/>
      <c r="U218" s="10"/>
      <c r="V218" s="10"/>
      <c r="W218" s="10"/>
      <c r="X218" s="10"/>
      <c r="Y218" s="10"/>
      <c r="Z218" s="21"/>
    </row>
    <row r="219" ht="15.75" customHeight="1">
      <c r="A219" s="83"/>
      <c r="B219" s="10"/>
      <c r="C219" s="10"/>
      <c r="D219" s="606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606"/>
      <c r="R219" s="10"/>
      <c r="S219" s="10"/>
      <c r="T219" s="10"/>
      <c r="U219" s="10"/>
      <c r="V219" s="10"/>
      <c r="W219" s="10"/>
      <c r="X219" s="10"/>
      <c r="Y219" s="10"/>
      <c r="Z219" s="21"/>
    </row>
    <row r="220" ht="15.75" customHeight="1">
      <c r="A220" s="83"/>
      <c r="B220" s="10"/>
      <c r="C220" s="10"/>
      <c r="D220" s="606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606"/>
      <c r="R220" s="10"/>
      <c r="S220" s="10"/>
      <c r="T220" s="10"/>
      <c r="U220" s="10"/>
      <c r="V220" s="10"/>
      <c r="W220" s="10"/>
      <c r="X220" s="10"/>
      <c r="Y220" s="10"/>
      <c r="Z220" s="21"/>
    </row>
    <row r="221" ht="15.75" customHeight="1">
      <c r="A221" s="83"/>
      <c r="B221" s="10"/>
      <c r="C221" s="10"/>
      <c r="D221" s="606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606"/>
      <c r="R221" s="10"/>
      <c r="S221" s="10"/>
      <c r="T221" s="10"/>
      <c r="U221" s="10"/>
      <c r="V221" s="10"/>
      <c r="W221" s="10"/>
      <c r="X221" s="10"/>
      <c r="Y221" s="10"/>
      <c r="Z221" s="21"/>
    </row>
    <row r="222" ht="15.75" customHeight="1">
      <c r="A222" s="83"/>
      <c r="B222" s="10"/>
      <c r="C222" s="10"/>
      <c r="D222" s="606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606"/>
      <c r="R222" s="10"/>
      <c r="S222" s="10"/>
      <c r="T222" s="10"/>
      <c r="U222" s="10"/>
      <c r="V222" s="10"/>
      <c r="W222" s="10"/>
      <c r="X222" s="10"/>
      <c r="Y222" s="10"/>
      <c r="Z222" s="21"/>
    </row>
    <row r="223" ht="15.75" customHeight="1">
      <c r="A223" s="83"/>
      <c r="B223" s="10"/>
      <c r="C223" s="10"/>
      <c r="D223" s="606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606"/>
      <c r="R223" s="10"/>
      <c r="S223" s="10"/>
      <c r="T223" s="10"/>
      <c r="U223" s="10"/>
      <c r="V223" s="10"/>
      <c r="W223" s="10"/>
      <c r="X223" s="10"/>
      <c r="Y223" s="10"/>
      <c r="Z223" s="21"/>
    </row>
    <row r="224" ht="15.75" customHeight="1">
      <c r="A224" s="83"/>
      <c r="B224" s="10"/>
      <c r="C224" s="10"/>
      <c r="D224" s="606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606"/>
      <c r="R224" s="10"/>
      <c r="S224" s="10"/>
      <c r="T224" s="10"/>
      <c r="U224" s="10"/>
      <c r="V224" s="10"/>
      <c r="W224" s="10"/>
      <c r="X224" s="10"/>
      <c r="Y224" s="10"/>
      <c r="Z224" s="21"/>
    </row>
    <row r="225" ht="15.75" customHeight="1">
      <c r="A225" s="83"/>
      <c r="B225" s="10"/>
      <c r="C225" s="10"/>
      <c r="D225" s="606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606"/>
      <c r="R225" s="10"/>
      <c r="S225" s="10"/>
      <c r="T225" s="10"/>
      <c r="U225" s="10"/>
      <c r="V225" s="10"/>
      <c r="W225" s="10"/>
      <c r="X225" s="10"/>
      <c r="Y225" s="10"/>
      <c r="Z225" s="21"/>
    </row>
    <row r="226" ht="15.75" customHeight="1">
      <c r="A226" s="83"/>
      <c r="B226" s="10"/>
      <c r="C226" s="10"/>
      <c r="D226" s="606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606"/>
      <c r="R226" s="10"/>
      <c r="S226" s="10"/>
      <c r="T226" s="10"/>
      <c r="U226" s="10"/>
      <c r="V226" s="10"/>
      <c r="W226" s="10"/>
      <c r="X226" s="10"/>
      <c r="Y226" s="10"/>
      <c r="Z226" s="21"/>
    </row>
    <row r="227" ht="15.75" customHeight="1">
      <c r="A227" s="83"/>
      <c r="B227" s="10"/>
      <c r="C227" s="10"/>
      <c r="D227" s="606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606"/>
      <c r="R227" s="10"/>
      <c r="S227" s="10"/>
      <c r="T227" s="10"/>
      <c r="U227" s="10"/>
      <c r="V227" s="10"/>
      <c r="W227" s="10"/>
      <c r="X227" s="10"/>
      <c r="Y227" s="10"/>
      <c r="Z227" s="21"/>
    </row>
    <row r="228" ht="15.75" customHeight="1">
      <c r="A228" s="83"/>
      <c r="B228" s="10"/>
      <c r="C228" s="10"/>
      <c r="D228" s="606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606"/>
      <c r="R228" s="10"/>
      <c r="S228" s="10"/>
      <c r="T228" s="10"/>
      <c r="U228" s="10"/>
      <c r="V228" s="10"/>
      <c r="W228" s="10"/>
      <c r="X228" s="10"/>
      <c r="Y228" s="10"/>
      <c r="Z228" s="21"/>
    </row>
    <row r="229" ht="15.75" customHeight="1">
      <c r="A229" s="83"/>
      <c r="B229" s="10"/>
      <c r="C229" s="10"/>
      <c r="D229" s="606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606"/>
      <c r="R229" s="10"/>
      <c r="S229" s="10"/>
      <c r="T229" s="10"/>
      <c r="U229" s="10"/>
      <c r="V229" s="10"/>
      <c r="W229" s="10"/>
      <c r="X229" s="10"/>
      <c r="Y229" s="10"/>
      <c r="Z229" s="21"/>
    </row>
    <row r="230" ht="15.75" customHeight="1">
      <c r="A230" s="83"/>
      <c r="B230" s="10"/>
      <c r="C230" s="10"/>
      <c r="D230" s="606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606"/>
      <c r="R230" s="10"/>
      <c r="S230" s="10"/>
      <c r="T230" s="10"/>
      <c r="U230" s="10"/>
      <c r="V230" s="10"/>
      <c r="W230" s="10"/>
      <c r="X230" s="10"/>
      <c r="Y230" s="10"/>
      <c r="Z230" s="21"/>
    </row>
    <row r="231" ht="15.75" customHeight="1">
      <c r="A231" s="83"/>
      <c r="B231" s="10"/>
      <c r="C231" s="10"/>
      <c r="D231" s="606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606"/>
      <c r="R231" s="10"/>
      <c r="S231" s="10"/>
      <c r="T231" s="10"/>
      <c r="U231" s="10"/>
      <c r="V231" s="10"/>
      <c r="W231" s="10"/>
      <c r="X231" s="10"/>
      <c r="Y231" s="10"/>
      <c r="Z231" s="21"/>
    </row>
    <row r="232" ht="15.75" customHeight="1">
      <c r="A232" s="83"/>
      <c r="B232" s="10"/>
      <c r="C232" s="10"/>
      <c r="D232" s="606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606"/>
      <c r="R232" s="10"/>
      <c r="S232" s="10"/>
      <c r="T232" s="10"/>
      <c r="U232" s="10"/>
      <c r="V232" s="10"/>
      <c r="W232" s="10"/>
      <c r="X232" s="10"/>
      <c r="Y232" s="10"/>
      <c r="Z232" s="21"/>
    </row>
    <row r="233" ht="15.75" customHeight="1">
      <c r="A233" s="83"/>
      <c r="B233" s="10"/>
      <c r="C233" s="10"/>
      <c r="D233" s="606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606"/>
      <c r="R233" s="10"/>
      <c r="S233" s="10"/>
      <c r="T233" s="10"/>
      <c r="U233" s="10"/>
      <c r="V233" s="10"/>
      <c r="W233" s="10"/>
      <c r="X233" s="10"/>
      <c r="Y233" s="10"/>
      <c r="Z233" s="21"/>
    </row>
    <row r="234" ht="15.75" customHeight="1">
      <c r="A234" s="83"/>
      <c r="B234" s="10"/>
      <c r="C234" s="10"/>
      <c r="D234" s="606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606"/>
      <c r="R234" s="10"/>
      <c r="S234" s="10"/>
      <c r="T234" s="10"/>
      <c r="U234" s="10"/>
      <c r="V234" s="10"/>
      <c r="W234" s="10"/>
      <c r="X234" s="10"/>
      <c r="Y234" s="10"/>
      <c r="Z234" s="21"/>
    </row>
    <row r="235" ht="15.75" customHeight="1">
      <c r="A235" s="83"/>
      <c r="B235" s="10"/>
      <c r="C235" s="10"/>
      <c r="D235" s="606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606"/>
      <c r="R235" s="10"/>
      <c r="S235" s="10"/>
      <c r="T235" s="10"/>
      <c r="U235" s="10"/>
      <c r="V235" s="10"/>
      <c r="W235" s="10"/>
      <c r="X235" s="10"/>
      <c r="Y235" s="10"/>
      <c r="Z235" s="21"/>
    </row>
    <row r="236" ht="15.75" customHeight="1">
      <c r="A236" s="83"/>
      <c r="B236" s="10"/>
      <c r="C236" s="10"/>
      <c r="D236" s="606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606"/>
      <c r="R236" s="10"/>
      <c r="S236" s="10"/>
      <c r="T236" s="10"/>
      <c r="U236" s="10"/>
      <c r="V236" s="10"/>
      <c r="W236" s="10"/>
      <c r="X236" s="10"/>
      <c r="Y236" s="10"/>
      <c r="Z236" s="21"/>
    </row>
    <row r="237" ht="15.75" customHeight="1">
      <c r="A237" s="83"/>
      <c r="B237" s="10"/>
      <c r="C237" s="10"/>
      <c r="D237" s="606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606"/>
      <c r="R237" s="10"/>
      <c r="S237" s="10"/>
      <c r="T237" s="10"/>
      <c r="U237" s="10"/>
      <c r="V237" s="10"/>
      <c r="W237" s="10"/>
      <c r="X237" s="10"/>
      <c r="Y237" s="10"/>
      <c r="Z237" s="21"/>
    </row>
    <row r="238" ht="15.75" customHeight="1">
      <c r="A238" s="83"/>
      <c r="B238" s="10"/>
      <c r="C238" s="10"/>
      <c r="D238" s="606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606"/>
      <c r="R238" s="10"/>
      <c r="S238" s="10"/>
      <c r="T238" s="10"/>
      <c r="U238" s="10"/>
      <c r="V238" s="10"/>
      <c r="W238" s="10"/>
      <c r="X238" s="10"/>
      <c r="Y238" s="10"/>
      <c r="Z238" s="21"/>
    </row>
    <row r="239" ht="15.75" customHeight="1">
      <c r="A239" s="83"/>
      <c r="B239" s="10"/>
      <c r="C239" s="10"/>
      <c r="D239" s="606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606"/>
      <c r="R239" s="10"/>
      <c r="S239" s="10"/>
      <c r="T239" s="10"/>
      <c r="U239" s="10"/>
      <c r="V239" s="10"/>
      <c r="W239" s="10"/>
      <c r="X239" s="10"/>
      <c r="Y239" s="10"/>
      <c r="Z239" s="21"/>
    </row>
    <row r="240" ht="15.75" customHeight="1">
      <c r="A240" s="83"/>
      <c r="B240" s="10"/>
      <c r="C240" s="10"/>
      <c r="D240" s="606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606"/>
      <c r="R240" s="10"/>
      <c r="S240" s="10"/>
      <c r="T240" s="10"/>
      <c r="U240" s="10"/>
      <c r="V240" s="10"/>
      <c r="W240" s="10"/>
      <c r="X240" s="10"/>
      <c r="Y240" s="10"/>
      <c r="Z240" s="21"/>
    </row>
    <row r="241" ht="15.75" customHeight="1">
      <c r="A241" s="83"/>
      <c r="B241" s="10"/>
      <c r="C241" s="10"/>
      <c r="D241" s="606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606"/>
      <c r="R241" s="10"/>
      <c r="S241" s="10"/>
      <c r="T241" s="10"/>
      <c r="U241" s="10"/>
      <c r="V241" s="10"/>
      <c r="W241" s="10"/>
      <c r="X241" s="10"/>
      <c r="Y241" s="10"/>
      <c r="Z241" s="21"/>
    </row>
    <row r="242" ht="15.75" customHeight="1">
      <c r="A242" s="83"/>
      <c r="B242" s="10"/>
      <c r="C242" s="10"/>
      <c r="D242" s="606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606"/>
      <c r="R242" s="10"/>
      <c r="S242" s="10"/>
      <c r="T242" s="10"/>
      <c r="U242" s="10"/>
      <c r="V242" s="10"/>
      <c r="W242" s="10"/>
      <c r="X242" s="10"/>
      <c r="Y242" s="10"/>
      <c r="Z242" s="21"/>
    </row>
    <row r="243" ht="15.75" customHeight="1">
      <c r="A243" s="83"/>
      <c r="B243" s="10"/>
      <c r="C243" s="10"/>
      <c r="D243" s="606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606"/>
      <c r="R243" s="10"/>
      <c r="S243" s="10"/>
      <c r="T243" s="10"/>
      <c r="U243" s="10"/>
      <c r="V243" s="10"/>
      <c r="W243" s="10"/>
      <c r="X243" s="10"/>
      <c r="Y243" s="10"/>
      <c r="Z243" s="21"/>
    </row>
    <row r="244" ht="15.75" customHeight="1">
      <c r="A244" s="83"/>
      <c r="B244" s="10"/>
      <c r="C244" s="10"/>
      <c r="D244" s="606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606"/>
      <c r="R244" s="10"/>
      <c r="S244" s="10"/>
      <c r="T244" s="10"/>
      <c r="U244" s="10"/>
      <c r="V244" s="10"/>
      <c r="W244" s="10"/>
      <c r="X244" s="10"/>
      <c r="Y244" s="10"/>
      <c r="Z244" s="21"/>
    </row>
    <row r="245" ht="15.75" customHeight="1">
      <c r="A245" s="83"/>
      <c r="B245" s="10"/>
      <c r="C245" s="10"/>
      <c r="D245" s="606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606"/>
      <c r="R245" s="10"/>
      <c r="S245" s="10"/>
      <c r="T245" s="10"/>
      <c r="U245" s="10"/>
      <c r="V245" s="10"/>
      <c r="W245" s="10"/>
      <c r="X245" s="10"/>
      <c r="Y245" s="10"/>
      <c r="Z245" s="21"/>
    </row>
    <row r="246" ht="15.75" customHeight="1">
      <c r="A246" s="83"/>
      <c r="B246" s="10"/>
      <c r="C246" s="10"/>
      <c r="D246" s="606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606"/>
      <c r="R246" s="10"/>
      <c r="S246" s="10"/>
      <c r="T246" s="10"/>
      <c r="U246" s="10"/>
      <c r="V246" s="10"/>
      <c r="W246" s="10"/>
      <c r="X246" s="10"/>
      <c r="Y246" s="10"/>
      <c r="Z246" s="21"/>
    </row>
    <row r="247" ht="15.75" customHeight="1">
      <c r="A247" s="83"/>
      <c r="B247" s="10"/>
      <c r="C247" s="10"/>
      <c r="D247" s="606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606"/>
      <c r="R247" s="10"/>
      <c r="S247" s="10"/>
      <c r="T247" s="10"/>
      <c r="U247" s="10"/>
      <c r="V247" s="10"/>
      <c r="W247" s="10"/>
      <c r="X247" s="10"/>
      <c r="Y247" s="10"/>
      <c r="Z247" s="21"/>
    </row>
    <row r="248" ht="15.75" customHeight="1">
      <c r="A248" s="83"/>
      <c r="B248" s="10"/>
      <c r="C248" s="10"/>
      <c r="D248" s="606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606"/>
      <c r="R248" s="10"/>
      <c r="S248" s="10"/>
      <c r="T248" s="10"/>
      <c r="U248" s="10"/>
      <c r="V248" s="10"/>
      <c r="W248" s="10"/>
      <c r="X248" s="10"/>
      <c r="Y248" s="10"/>
      <c r="Z248" s="21"/>
    </row>
    <row r="249" ht="15.75" customHeight="1">
      <c r="A249" s="83"/>
      <c r="B249" s="10"/>
      <c r="C249" s="10"/>
      <c r="D249" s="606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606"/>
      <c r="R249" s="10"/>
      <c r="S249" s="10"/>
      <c r="T249" s="10"/>
      <c r="U249" s="10"/>
      <c r="V249" s="10"/>
      <c r="W249" s="10"/>
      <c r="X249" s="10"/>
      <c r="Y249" s="10"/>
      <c r="Z249" s="21"/>
    </row>
    <row r="250" ht="15.75" customHeight="1">
      <c r="A250" s="83"/>
      <c r="B250" s="10"/>
      <c r="C250" s="10"/>
      <c r="D250" s="606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606"/>
      <c r="R250" s="10"/>
      <c r="S250" s="10"/>
      <c r="T250" s="10"/>
      <c r="U250" s="10"/>
      <c r="V250" s="10"/>
      <c r="W250" s="10"/>
      <c r="X250" s="10"/>
      <c r="Y250" s="10"/>
      <c r="Z250" s="21"/>
    </row>
    <row r="251" ht="15.75" customHeight="1">
      <c r="A251" s="83"/>
      <c r="B251" s="10"/>
      <c r="C251" s="10"/>
      <c r="D251" s="606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606"/>
      <c r="R251" s="10"/>
      <c r="S251" s="10"/>
      <c r="T251" s="10"/>
      <c r="U251" s="10"/>
      <c r="V251" s="10"/>
      <c r="W251" s="10"/>
      <c r="X251" s="10"/>
      <c r="Y251" s="10"/>
      <c r="Z251" s="21"/>
    </row>
    <row r="252" ht="15.75" customHeight="1">
      <c r="A252" s="8"/>
      <c r="B252" s="8"/>
      <c r="C252" s="8"/>
      <c r="D252" s="595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595"/>
      <c r="R252" s="8"/>
      <c r="S252" s="8"/>
      <c r="T252" s="8"/>
      <c r="U252" s="8"/>
      <c r="V252" s="8"/>
      <c r="W252" s="8"/>
      <c r="X252" s="8"/>
      <c r="Y252" s="8"/>
      <c r="Z252" s="8"/>
    </row>
    <row r="253" ht="15.75" customHeight="1">
      <c r="A253" s="8"/>
      <c r="B253" s="8"/>
      <c r="C253" s="8"/>
      <c r="D253" s="595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595"/>
      <c r="R253" s="8"/>
      <c r="S253" s="8"/>
      <c r="T253" s="8"/>
      <c r="U253" s="8"/>
      <c r="V253" s="8"/>
      <c r="W253" s="8"/>
      <c r="X253" s="8"/>
      <c r="Y253" s="8"/>
      <c r="Z253" s="8"/>
    </row>
    <row r="254" ht="15.75" customHeight="1">
      <c r="A254" s="8"/>
      <c r="B254" s="8"/>
      <c r="C254" s="8"/>
      <c r="D254" s="595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595"/>
      <c r="R254" s="8"/>
      <c r="S254" s="8"/>
      <c r="T254" s="8"/>
      <c r="U254" s="8"/>
      <c r="V254" s="8"/>
      <c r="W254" s="8"/>
      <c r="X254" s="8"/>
      <c r="Y254" s="8"/>
      <c r="Z254" s="8"/>
    </row>
    <row r="255" ht="15.75" customHeight="1">
      <c r="A255" s="8"/>
      <c r="B255" s="8"/>
      <c r="C255" s="8"/>
      <c r="D255" s="595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595"/>
      <c r="R255" s="8"/>
      <c r="S255" s="8"/>
      <c r="T255" s="8"/>
      <c r="U255" s="8"/>
      <c r="V255" s="8"/>
      <c r="W255" s="8"/>
      <c r="X255" s="8"/>
      <c r="Y255" s="8"/>
      <c r="Z255" s="8"/>
    </row>
    <row r="256" ht="15.75" customHeight="1">
      <c r="A256" s="8"/>
      <c r="B256" s="8"/>
      <c r="C256" s="8"/>
      <c r="D256" s="595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595"/>
      <c r="R256" s="8"/>
      <c r="S256" s="8"/>
      <c r="T256" s="8"/>
      <c r="U256" s="8"/>
      <c r="V256" s="8"/>
      <c r="W256" s="8"/>
      <c r="X256" s="8"/>
      <c r="Y256" s="8"/>
      <c r="Z256" s="8"/>
    </row>
    <row r="257" ht="15.75" customHeight="1">
      <c r="A257" s="8"/>
      <c r="B257" s="8"/>
      <c r="C257" s="8"/>
      <c r="D257" s="595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595"/>
      <c r="R257" s="8"/>
      <c r="S257" s="8"/>
      <c r="T257" s="8"/>
      <c r="U257" s="8"/>
      <c r="V257" s="8"/>
      <c r="W257" s="8"/>
      <c r="X257" s="8"/>
      <c r="Y257" s="8"/>
      <c r="Z257" s="8"/>
    </row>
    <row r="258" ht="15.75" customHeight="1">
      <c r="A258" s="8"/>
      <c r="B258" s="8"/>
      <c r="C258" s="8"/>
      <c r="D258" s="595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595"/>
      <c r="R258" s="8"/>
      <c r="S258" s="8"/>
      <c r="T258" s="8"/>
      <c r="U258" s="8"/>
      <c r="V258" s="8"/>
      <c r="W258" s="8"/>
      <c r="X258" s="8"/>
      <c r="Y258" s="8"/>
      <c r="Z258" s="8"/>
    </row>
    <row r="259" ht="15.75" customHeight="1">
      <c r="A259" s="8"/>
      <c r="B259" s="8"/>
      <c r="C259" s="8"/>
      <c r="D259" s="595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595"/>
      <c r="R259" s="8"/>
      <c r="S259" s="8"/>
      <c r="T259" s="8"/>
      <c r="U259" s="8"/>
      <c r="V259" s="8"/>
      <c r="W259" s="8"/>
      <c r="X259" s="8"/>
      <c r="Y259" s="8"/>
      <c r="Z259" s="8"/>
    </row>
    <row r="260" ht="15.75" customHeight="1">
      <c r="A260" s="8"/>
      <c r="B260" s="8"/>
      <c r="C260" s="8"/>
      <c r="D260" s="595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595"/>
      <c r="R260" s="8"/>
      <c r="S260" s="8"/>
      <c r="T260" s="8"/>
      <c r="U260" s="8"/>
      <c r="V260" s="8"/>
      <c r="W260" s="8"/>
      <c r="X260" s="8"/>
      <c r="Y260" s="8"/>
      <c r="Z260" s="8"/>
    </row>
    <row r="261" ht="15.75" customHeight="1">
      <c r="A261" s="8"/>
      <c r="B261" s="8"/>
      <c r="C261" s="8"/>
      <c r="D261" s="595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595"/>
      <c r="R261" s="8"/>
      <c r="S261" s="8"/>
      <c r="T261" s="8"/>
      <c r="U261" s="8"/>
      <c r="V261" s="8"/>
      <c r="W261" s="8"/>
      <c r="X261" s="8"/>
      <c r="Y261" s="8"/>
      <c r="Z261" s="8"/>
    </row>
    <row r="262" ht="15.75" customHeight="1">
      <c r="A262" s="8"/>
      <c r="B262" s="8"/>
      <c r="C262" s="8"/>
      <c r="D262" s="595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595"/>
      <c r="R262" s="8"/>
      <c r="S262" s="8"/>
      <c r="T262" s="8"/>
      <c r="U262" s="8"/>
      <c r="V262" s="8"/>
      <c r="W262" s="8"/>
      <c r="X262" s="8"/>
      <c r="Y262" s="8"/>
      <c r="Z262" s="8"/>
    </row>
    <row r="263" ht="15.75" customHeight="1">
      <c r="A263" s="8"/>
      <c r="B263" s="8"/>
      <c r="C263" s="8"/>
      <c r="D263" s="595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595"/>
      <c r="R263" s="8"/>
      <c r="S263" s="8"/>
      <c r="T263" s="8"/>
      <c r="U263" s="8"/>
      <c r="V263" s="8"/>
      <c r="W263" s="8"/>
      <c r="X263" s="8"/>
      <c r="Y263" s="8"/>
      <c r="Z263" s="8"/>
    </row>
    <row r="264" ht="15.75" customHeight="1">
      <c r="A264" s="8"/>
      <c r="B264" s="8"/>
      <c r="C264" s="8"/>
      <c r="D264" s="595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595"/>
      <c r="R264" s="8"/>
      <c r="S264" s="8"/>
      <c r="T264" s="8"/>
      <c r="U264" s="8"/>
      <c r="V264" s="8"/>
      <c r="W264" s="8"/>
      <c r="X264" s="8"/>
      <c r="Y264" s="8"/>
      <c r="Z264" s="8"/>
    </row>
    <row r="265" ht="15.75" customHeight="1">
      <c r="A265" s="8"/>
      <c r="B265" s="8"/>
      <c r="C265" s="8"/>
      <c r="D265" s="595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595"/>
      <c r="R265" s="8"/>
      <c r="S265" s="8"/>
      <c r="T265" s="8"/>
      <c r="U265" s="8"/>
      <c r="V265" s="8"/>
      <c r="W265" s="8"/>
      <c r="X265" s="8"/>
      <c r="Y265" s="8"/>
      <c r="Z265" s="8"/>
    </row>
    <row r="266" ht="15.75" customHeight="1">
      <c r="A266" s="8"/>
      <c r="B266" s="8"/>
      <c r="C266" s="8"/>
      <c r="D266" s="595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595"/>
      <c r="R266" s="8"/>
      <c r="S266" s="8"/>
      <c r="T266" s="8"/>
      <c r="U266" s="8"/>
      <c r="V266" s="8"/>
      <c r="W266" s="8"/>
      <c r="X266" s="8"/>
      <c r="Y266" s="8"/>
      <c r="Z266" s="8"/>
    </row>
    <row r="267" ht="15.75" customHeight="1">
      <c r="A267" s="8"/>
      <c r="B267" s="8"/>
      <c r="C267" s="8"/>
      <c r="D267" s="595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595"/>
      <c r="R267" s="8"/>
      <c r="S267" s="8"/>
      <c r="T267" s="8"/>
      <c r="U267" s="8"/>
      <c r="V267" s="8"/>
      <c r="W267" s="8"/>
      <c r="X267" s="8"/>
      <c r="Y267" s="8"/>
      <c r="Z267" s="8"/>
    </row>
    <row r="268" ht="15.75" customHeight="1">
      <c r="A268" s="8"/>
      <c r="B268" s="8"/>
      <c r="C268" s="8"/>
      <c r="D268" s="595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595"/>
      <c r="R268" s="8"/>
      <c r="S268" s="8"/>
      <c r="T268" s="8"/>
      <c r="U268" s="8"/>
      <c r="V268" s="8"/>
      <c r="W268" s="8"/>
      <c r="X268" s="8"/>
      <c r="Y268" s="8"/>
      <c r="Z268" s="8"/>
    </row>
    <row r="269" ht="15.75" customHeight="1">
      <c r="A269" s="8"/>
      <c r="B269" s="8"/>
      <c r="C269" s="8"/>
      <c r="D269" s="595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595"/>
      <c r="R269" s="8"/>
      <c r="S269" s="8"/>
      <c r="T269" s="8"/>
      <c r="U269" s="8"/>
      <c r="V269" s="8"/>
      <c r="W269" s="8"/>
      <c r="X269" s="8"/>
      <c r="Y269" s="8"/>
      <c r="Z269" s="8"/>
    </row>
    <row r="270" ht="15.75" customHeight="1">
      <c r="A270" s="8"/>
      <c r="B270" s="8"/>
      <c r="C270" s="8"/>
      <c r="D270" s="595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595"/>
      <c r="R270" s="8"/>
      <c r="S270" s="8"/>
      <c r="T270" s="8"/>
      <c r="U270" s="8"/>
      <c r="V270" s="8"/>
      <c r="W270" s="8"/>
      <c r="X270" s="8"/>
      <c r="Y270" s="8"/>
      <c r="Z270" s="8"/>
    </row>
    <row r="271" ht="15.75" customHeight="1">
      <c r="A271" s="8"/>
      <c r="B271" s="8"/>
      <c r="C271" s="8"/>
      <c r="D271" s="595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595"/>
      <c r="R271" s="8"/>
      <c r="S271" s="8"/>
      <c r="T271" s="8"/>
      <c r="U271" s="8"/>
      <c r="V271" s="8"/>
      <c r="W271" s="8"/>
      <c r="X271" s="8"/>
      <c r="Y271" s="8"/>
      <c r="Z271" s="8"/>
    </row>
    <row r="272" ht="15.75" customHeight="1">
      <c r="A272" s="8"/>
      <c r="B272" s="8"/>
      <c r="C272" s="8"/>
      <c r="D272" s="595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595"/>
      <c r="R272" s="8"/>
      <c r="S272" s="8"/>
      <c r="T272" s="8"/>
      <c r="U272" s="8"/>
      <c r="V272" s="8"/>
      <c r="W272" s="8"/>
      <c r="X272" s="8"/>
      <c r="Y272" s="8"/>
      <c r="Z272" s="8"/>
    </row>
    <row r="273" ht="15.75" customHeight="1">
      <c r="A273" s="8"/>
      <c r="B273" s="8"/>
      <c r="C273" s="8"/>
      <c r="D273" s="595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595"/>
      <c r="R273" s="8"/>
      <c r="S273" s="8"/>
      <c r="T273" s="8"/>
      <c r="U273" s="8"/>
      <c r="V273" s="8"/>
      <c r="W273" s="8"/>
      <c r="X273" s="8"/>
      <c r="Y273" s="8"/>
      <c r="Z273" s="8"/>
    </row>
    <row r="274" ht="15.75" customHeight="1">
      <c r="A274" s="8"/>
      <c r="B274" s="8"/>
      <c r="C274" s="8"/>
      <c r="D274" s="595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595"/>
      <c r="R274" s="8"/>
      <c r="S274" s="8"/>
      <c r="T274" s="8"/>
      <c r="U274" s="8"/>
      <c r="V274" s="8"/>
      <c r="W274" s="8"/>
      <c r="X274" s="8"/>
      <c r="Y274" s="8"/>
      <c r="Z274" s="8"/>
    </row>
    <row r="275" ht="15.75" customHeight="1">
      <c r="A275" s="8"/>
      <c r="B275" s="8"/>
      <c r="C275" s="8"/>
      <c r="D275" s="595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595"/>
      <c r="R275" s="8"/>
      <c r="S275" s="8"/>
      <c r="T275" s="8"/>
      <c r="U275" s="8"/>
      <c r="V275" s="8"/>
      <c r="W275" s="8"/>
      <c r="X275" s="8"/>
      <c r="Y275" s="8"/>
      <c r="Z275" s="8"/>
    </row>
    <row r="276" ht="15.75" customHeight="1">
      <c r="A276" s="8"/>
      <c r="B276" s="8"/>
      <c r="C276" s="8"/>
      <c r="D276" s="595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595"/>
      <c r="R276" s="8"/>
      <c r="S276" s="8"/>
      <c r="T276" s="8"/>
      <c r="U276" s="8"/>
      <c r="V276" s="8"/>
      <c r="W276" s="8"/>
      <c r="X276" s="8"/>
      <c r="Y276" s="8"/>
      <c r="Z276" s="8"/>
    </row>
    <row r="277" ht="15.75" customHeight="1">
      <c r="A277" s="8"/>
      <c r="B277" s="8"/>
      <c r="C277" s="8"/>
      <c r="D277" s="595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595"/>
      <c r="R277" s="8"/>
      <c r="S277" s="8"/>
      <c r="T277" s="8"/>
      <c r="U277" s="8"/>
      <c r="V277" s="8"/>
      <c r="W277" s="8"/>
      <c r="X277" s="8"/>
      <c r="Y277" s="8"/>
      <c r="Z277" s="8"/>
    </row>
    <row r="278" ht="15.75" customHeight="1">
      <c r="A278" s="8"/>
      <c r="B278" s="8"/>
      <c r="C278" s="8"/>
      <c r="D278" s="595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595"/>
      <c r="R278" s="8"/>
      <c r="S278" s="8"/>
      <c r="T278" s="8"/>
      <c r="U278" s="8"/>
      <c r="V278" s="8"/>
      <c r="W278" s="8"/>
      <c r="X278" s="8"/>
      <c r="Y278" s="8"/>
      <c r="Z278" s="8"/>
    </row>
    <row r="279" ht="15.75" customHeight="1">
      <c r="A279" s="8"/>
      <c r="B279" s="8"/>
      <c r="C279" s="8"/>
      <c r="D279" s="595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595"/>
      <c r="R279" s="8"/>
      <c r="S279" s="8"/>
      <c r="T279" s="8"/>
      <c r="U279" s="8"/>
      <c r="V279" s="8"/>
      <c r="W279" s="8"/>
      <c r="X279" s="8"/>
      <c r="Y279" s="8"/>
      <c r="Z279" s="8"/>
    </row>
    <row r="280" ht="15.75" customHeight="1">
      <c r="A280" s="8"/>
      <c r="B280" s="8"/>
      <c r="C280" s="8"/>
      <c r="D280" s="595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595"/>
      <c r="R280" s="8"/>
      <c r="S280" s="8"/>
      <c r="T280" s="8"/>
      <c r="U280" s="8"/>
      <c r="V280" s="8"/>
      <c r="W280" s="8"/>
      <c r="X280" s="8"/>
      <c r="Y280" s="8"/>
      <c r="Z280" s="8"/>
    </row>
    <row r="281" ht="15.75" customHeight="1">
      <c r="A281" s="8"/>
      <c r="B281" s="8"/>
      <c r="C281" s="8"/>
      <c r="D281" s="595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595"/>
      <c r="R281" s="8"/>
      <c r="S281" s="8"/>
      <c r="T281" s="8"/>
      <c r="U281" s="8"/>
      <c r="V281" s="8"/>
      <c r="W281" s="8"/>
      <c r="X281" s="8"/>
      <c r="Y281" s="8"/>
      <c r="Z281" s="8"/>
    </row>
    <row r="282" ht="15.75" customHeight="1">
      <c r="A282" s="8"/>
      <c r="B282" s="8"/>
      <c r="C282" s="8"/>
      <c r="D282" s="595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595"/>
      <c r="R282" s="8"/>
      <c r="S282" s="8"/>
      <c r="T282" s="8"/>
      <c r="U282" s="8"/>
      <c r="V282" s="8"/>
      <c r="W282" s="8"/>
      <c r="X282" s="8"/>
      <c r="Y282" s="8"/>
      <c r="Z282" s="8"/>
    </row>
    <row r="283" ht="15.75" customHeight="1">
      <c r="A283" s="8"/>
      <c r="B283" s="8"/>
      <c r="C283" s="8"/>
      <c r="D283" s="595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595"/>
      <c r="R283" s="8"/>
      <c r="S283" s="8"/>
      <c r="T283" s="8"/>
      <c r="U283" s="8"/>
      <c r="V283" s="8"/>
      <c r="W283" s="8"/>
      <c r="X283" s="8"/>
      <c r="Y283" s="8"/>
      <c r="Z283" s="8"/>
    </row>
    <row r="284" ht="15.75" customHeight="1">
      <c r="A284" s="8"/>
      <c r="B284" s="8"/>
      <c r="C284" s="8"/>
      <c r="D284" s="595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595"/>
      <c r="R284" s="8"/>
      <c r="S284" s="8"/>
      <c r="T284" s="8"/>
      <c r="U284" s="8"/>
      <c r="V284" s="8"/>
      <c r="W284" s="8"/>
      <c r="X284" s="8"/>
      <c r="Y284" s="8"/>
      <c r="Z284" s="8"/>
    </row>
    <row r="285" ht="15.75" customHeight="1">
      <c r="A285" s="8"/>
      <c r="B285" s="8"/>
      <c r="C285" s="8"/>
      <c r="D285" s="595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595"/>
      <c r="R285" s="8"/>
      <c r="S285" s="8"/>
      <c r="T285" s="8"/>
      <c r="U285" s="8"/>
      <c r="V285" s="8"/>
      <c r="W285" s="8"/>
      <c r="X285" s="8"/>
      <c r="Y285" s="8"/>
      <c r="Z285" s="8"/>
    </row>
    <row r="286" ht="15.75" customHeight="1">
      <c r="A286" s="8"/>
      <c r="B286" s="8"/>
      <c r="C286" s="8"/>
      <c r="D286" s="595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595"/>
      <c r="R286" s="8"/>
      <c r="S286" s="8"/>
      <c r="T286" s="8"/>
      <c r="U286" s="8"/>
      <c r="V286" s="8"/>
      <c r="W286" s="8"/>
      <c r="X286" s="8"/>
      <c r="Y286" s="8"/>
      <c r="Z286" s="8"/>
    </row>
    <row r="287" ht="15.75" customHeight="1">
      <c r="A287" s="8"/>
      <c r="B287" s="8"/>
      <c r="C287" s="8"/>
      <c r="D287" s="595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595"/>
      <c r="R287" s="8"/>
      <c r="S287" s="8"/>
      <c r="T287" s="8"/>
      <c r="U287" s="8"/>
      <c r="V287" s="8"/>
      <c r="W287" s="8"/>
      <c r="X287" s="8"/>
      <c r="Y287" s="8"/>
      <c r="Z287" s="8"/>
    </row>
    <row r="288" ht="15.75" customHeight="1">
      <c r="A288" s="8"/>
      <c r="B288" s="8"/>
      <c r="C288" s="8"/>
      <c r="D288" s="595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595"/>
      <c r="R288" s="8"/>
      <c r="S288" s="8"/>
      <c r="T288" s="8"/>
      <c r="U288" s="8"/>
      <c r="V288" s="8"/>
      <c r="W288" s="8"/>
      <c r="X288" s="8"/>
      <c r="Y288" s="8"/>
      <c r="Z288" s="8"/>
    </row>
    <row r="289" ht="15.75" customHeight="1">
      <c r="A289" s="8"/>
      <c r="B289" s="8"/>
      <c r="C289" s="8"/>
      <c r="D289" s="595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595"/>
      <c r="R289" s="8"/>
      <c r="S289" s="8"/>
      <c r="T289" s="8"/>
      <c r="U289" s="8"/>
      <c r="V289" s="8"/>
      <c r="W289" s="8"/>
      <c r="X289" s="8"/>
      <c r="Y289" s="8"/>
      <c r="Z289" s="8"/>
    </row>
    <row r="290" ht="15.75" customHeight="1">
      <c r="A290" s="8"/>
      <c r="B290" s="8"/>
      <c r="C290" s="8"/>
      <c r="D290" s="595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595"/>
      <c r="R290" s="8"/>
      <c r="S290" s="8"/>
      <c r="T290" s="8"/>
      <c r="U290" s="8"/>
      <c r="V290" s="8"/>
      <c r="W290" s="8"/>
      <c r="X290" s="8"/>
      <c r="Y290" s="8"/>
      <c r="Z290" s="8"/>
    </row>
    <row r="291" ht="15.75" customHeight="1">
      <c r="A291" s="8"/>
      <c r="B291" s="8"/>
      <c r="C291" s="8"/>
      <c r="D291" s="595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595"/>
      <c r="R291" s="8"/>
      <c r="S291" s="8"/>
      <c r="T291" s="8"/>
      <c r="U291" s="8"/>
      <c r="V291" s="8"/>
      <c r="W291" s="8"/>
      <c r="X291" s="8"/>
      <c r="Y291" s="8"/>
      <c r="Z291" s="8"/>
    </row>
    <row r="292" ht="15.75" customHeight="1">
      <c r="A292" s="8"/>
      <c r="B292" s="8"/>
      <c r="C292" s="8"/>
      <c r="D292" s="595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595"/>
      <c r="R292" s="8"/>
      <c r="S292" s="8"/>
      <c r="T292" s="8"/>
      <c r="U292" s="8"/>
      <c r="V292" s="8"/>
      <c r="W292" s="8"/>
      <c r="X292" s="8"/>
      <c r="Y292" s="8"/>
      <c r="Z292" s="8"/>
    </row>
    <row r="293" ht="15.75" customHeight="1">
      <c r="A293" s="8"/>
      <c r="B293" s="8"/>
      <c r="C293" s="8"/>
      <c r="D293" s="595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595"/>
      <c r="R293" s="8"/>
      <c r="S293" s="8"/>
      <c r="T293" s="8"/>
      <c r="U293" s="8"/>
      <c r="V293" s="8"/>
      <c r="W293" s="8"/>
      <c r="X293" s="8"/>
      <c r="Y293" s="8"/>
      <c r="Z293" s="8"/>
    </row>
    <row r="294" ht="15.75" customHeight="1">
      <c r="A294" s="8"/>
      <c r="B294" s="8"/>
      <c r="C294" s="8"/>
      <c r="D294" s="595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595"/>
      <c r="R294" s="8"/>
      <c r="S294" s="8"/>
      <c r="T294" s="8"/>
      <c r="U294" s="8"/>
      <c r="V294" s="8"/>
      <c r="W294" s="8"/>
      <c r="X294" s="8"/>
      <c r="Y294" s="8"/>
      <c r="Z294" s="8"/>
    </row>
    <row r="295" ht="15.75" customHeight="1">
      <c r="A295" s="8"/>
      <c r="B295" s="8"/>
      <c r="C295" s="8"/>
      <c r="D295" s="595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595"/>
      <c r="R295" s="8"/>
      <c r="S295" s="8"/>
      <c r="T295" s="8"/>
      <c r="U295" s="8"/>
      <c r="V295" s="8"/>
      <c r="W295" s="8"/>
      <c r="X295" s="8"/>
      <c r="Y295" s="8"/>
      <c r="Z295" s="8"/>
    </row>
    <row r="296" ht="15.75" customHeight="1">
      <c r="A296" s="8"/>
      <c r="B296" s="8"/>
      <c r="C296" s="8"/>
      <c r="D296" s="595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595"/>
      <c r="R296" s="8"/>
      <c r="S296" s="8"/>
      <c r="T296" s="8"/>
      <c r="U296" s="8"/>
      <c r="V296" s="8"/>
      <c r="W296" s="8"/>
      <c r="X296" s="8"/>
      <c r="Y296" s="8"/>
      <c r="Z296" s="8"/>
    </row>
    <row r="297" ht="15.75" customHeight="1">
      <c r="A297" s="8"/>
      <c r="B297" s="8"/>
      <c r="C297" s="8"/>
      <c r="D297" s="595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595"/>
      <c r="R297" s="8"/>
      <c r="S297" s="8"/>
      <c r="T297" s="8"/>
      <c r="U297" s="8"/>
      <c r="V297" s="8"/>
      <c r="W297" s="8"/>
      <c r="X297" s="8"/>
      <c r="Y297" s="8"/>
      <c r="Z297" s="8"/>
    </row>
    <row r="298" ht="15.75" customHeight="1">
      <c r="A298" s="8"/>
      <c r="B298" s="8"/>
      <c r="C298" s="8"/>
      <c r="D298" s="595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595"/>
      <c r="R298" s="8"/>
      <c r="S298" s="8"/>
      <c r="T298" s="8"/>
      <c r="U298" s="8"/>
      <c r="V298" s="8"/>
      <c r="W298" s="8"/>
      <c r="X298" s="8"/>
      <c r="Y298" s="8"/>
      <c r="Z298" s="8"/>
    </row>
    <row r="299" ht="15.75" customHeight="1">
      <c r="A299" s="8"/>
      <c r="B299" s="8"/>
      <c r="C299" s="8"/>
      <c r="D299" s="595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595"/>
      <c r="R299" s="8"/>
      <c r="S299" s="8"/>
      <c r="T299" s="8"/>
      <c r="U299" s="8"/>
      <c r="V299" s="8"/>
      <c r="W299" s="8"/>
      <c r="X299" s="8"/>
      <c r="Y299" s="8"/>
      <c r="Z299" s="8"/>
    </row>
    <row r="300" ht="15.75" customHeight="1">
      <c r="A300" s="8"/>
      <c r="B300" s="8"/>
      <c r="C300" s="8"/>
      <c r="D300" s="595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595"/>
      <c r="R300" s="8"/>
      <c r="S300" s="8"/>
      <c r="T300" s="8"/>
      <c r="U300" s="8"/>
      <c r="V300" s="8"/>
      <c r="W300" s="8"/>
      <c r="X300" s="8"/>
      <c r="Y300" s="8"/>
      <c r="Z300" s="8"/>
    </row>
    <row r="301" ht="15.75" customHeight="1">
      <c r="A301" s="8"/>
      <c r="B301" s="8"/>
      <c r="C301" s="8"/>
      <c r="D301" s="595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595"/>
      <c r="R301" s="8"/>
      <c r="S301" s="8"/>
      <c r="T301" s="8"/>
      <c r="U301" s="8"/>
      <c r="V301" s="8"/>
      <c r="W301" s="8"/>
      <c r="X301" s="8"/>
      <c r="Y301" s="8"/>
      <c r="Z301" s="8"/>
    </row>
    <row r="302" ht="15.75" customHeight="1">
      <c r="A302" s="8"/>
      <c r="B302" s="8"/>
      <c r="C302" s="8"/>
      <c r="D302" s="595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595"/>
      <c r="R302" s="8"/>
      <c r="S302" s="8"/>
      <c r="T302" s="8"/>
      <c r="U302" s="8"/>
      <c r="V302" s="8"/>
      <c r="W302" s="8"/>
      <c r="X302" s="8"/>
      <c r="Y302" s="8"/>
      <c r="Z302" s="8"/>
    </row>
    <row r="303" ht="15.75" customHeight="1">
      <c r="A303" s="8"/>
      <c r="B303" s="8"/>
      <c r="C303" s="8"/>
      <c r="D303" s="595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595"/>
      <c r="R303" s="8"/>
      <c r="S303" s="8"/>
      <c r="T303" s="8"/>
      <c r="U303" s="8"/>
      <c r="V303" s="8"/>
      <c r="W303" s="8"/>
      <c r="X303" s="8"/>
      <c r="Y303" s="8"/>
      <c r="Z303" s="8"/>
    </row>
    <row r="304" ht="15.75" customHeight="1">
      <c r="A304" s="8"/>
      <c r="B304" s="8"/>
      <c r="C304" s="8"/>
      <c r="D304" s="595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595"/>
      <c r="R304" s="8"/>
      <c r="S304" s="8"/>
      <c r="T304" s="8"/>
      <c r="U304" s="8"/>
      <c r="V304" s="8"/>
      <c r="W304" s="8"/>
      <c r="X304" s="8"/>
      <c r="Y304" s="8"/>
      <c r="Z304" s="8"/>
    </row>
    <row r="305" ht="15.75" customHeight="1">
      <c r="A305" s="8"/>
      <c r="B305" s="8"/>
      <c r="C305" s="8"/>
      <c r="D305" s="595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595"/>
      <c r="R305" s="8"/>
      <c r="S305" s="8"/>
      <c r="T305" s="8"/>
      <c r="U305" s="8"/>
      <c r="V305" s="8"/>
      <c r="W305" s="8"/>
      <c r="X305" s="8"/>
      <c r="Y305" s="8"/>
      <c r="Z305" s="8"/>
    </row>
    <row r="306" ht="15.75" customHeight="1">
      <c r="A306" s="8"/>
      <c r="B306" s="8"/>
      <c r="C306" s="8"/>
      <c r="D306" s="595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595"/>
      <c r="R306" s="8"/>
      <c r="S306" s="8"/>
      <c r="T306" s="8"/>
      <c r="U306" s="8"/>
      <c r="V306" s="8"/>
      <c r="W306" s="8"/>
      <c r="X306" s="8"/>
      <c r="Y306" s="8"/>
      <c r="Z306" s="8"/>
    </row>
    <row r="307" ht="15.75" customHeight="1">
      <c r="A307" s="8"/>
      <c r="B307" s="8"/>
      <c r="C307" s="8"/>
      <c r="D307" s="595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595"/>
      <c r="R307" s="8"/>
      <c r="S307" s="8"/>
      <c r="T307" s="8"/>
      <c r="U307" s="8"/>
      <c r="V307" s="8"/>
      <c r="W307" s="8"/>
      <c r="X307" s="8"/>
      <c r="Y307" s="8"/>
      <c r="Z307" s="8"/>
    </row>
    <row r="308" ht="15.75" customHeight="1">
      <c r="A308" s="8"/>
      <c r="B308" s="8"/>
      <c r="C308" s="8"/>
      <c r="D308" s="595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595"/>
      <c r="R308" s="8"/>
      <c r="S308" s="8"/>
      <c r="T308" s="8"/>
      <c r="U308" s="8"/>
      <c r="V308" s="8"/>
      <c r="W308" s="8"/>
      <c r="X308" s="8"/>
      <c r="Y308" s="8"/>
      <c r="Z308" s="8"/>
    </row>
    <row r="309" ht="15.75" customHeight="1">
      <c r="A309" s="8"/>
      <c r="B309" s="8"/>
      <c r="C309" s="8"/>
      <c r="D309" s="595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595"/>
      <c r="R309" s="8"/>
      <c r="S309" s="8"/>
      <c r="T309" s="8"/>
      <c r="U309" s="8"/>
      <c r="V309" s="8"/>
      <c r="W309" s="8"/>
      <c r="X309" s="8"/>
      <c r="Y309" s="8"/>
      <c r="Z309" s="8"/>
    </row>
    <row r="310" ht="15.75" customHeight="1">
      <c r="A310" s="8"/>
      <c r="B310" s="8"/>
      <c r="C310" s="8"/>
      <c r="D310" s="595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595"/>
      <c r="R310" s="8"/>
      <c r="S310" s="8"/>
      <c r="T310" s="8"/>
      <c r="U310" s="8"/>
      <c r="V310" s="8"/>
      <c r="W310" s="8"/>
      <c r="X310" s="8"/>
      <c r="Y310" s="8"/>
      <c r="Z310" s="8"/>
    </row>
    <row r="311" ht="15.75" customHeight="1">
      <c r="A311" s="8"/>
      <c r="B311" s="8"/>
      <c r="C311" s="8"/>
      <c r="D311" s="595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595"/>
      <c r="R311" s="8"/>
      <c r="S311" s="8"/>
      <c r="T311" s="8"/>
      <c r="U311" s="8"/>
      <c r="V311" s="8"/>
      <c r="W311" s="8"/>
      <c r="X311" s="8"/>
      <c r="Y311" s="8"/>
      <c r="Z311" s="8"/>
    </row>
    <row r="312" ht="15.75" customHeight="1">
      <c r="A312" s="8"/>
      <c r="B312" s="8"/>
      <c r="C312" s="8"/>
      <c r="D312" s="595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595"/>
      <c r="R312" s="8"/>
      <c r="S312" s="8"/>
      <c r="T312" s="8"/>
      <c r="U312" s="8"/>
      <c r="V312" s="8"/>
      <c r="W312" s="8"/>
      <c r="X312" s="8"/>
      <c r="Y312" s="8"/>
      <c r="Z312" s="8"/>
    </row>
    <row r="313" ht="15.75" customHeight="1">
      <c r="A313" s="8"/>
      <c r="B313" s="8"/>
      <c r="C313" s="8"/>
      <c r="D313" s="595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595"/>
      <c r="R313" s="8"/>
      <c r="S313" s="8"/>
      <c r="T313" s="8"/>
      <c r="U313" s="8"/>
      <c r="V313" s="8"/>
      <c r="W313" s="8"/>
      <c r="X313" s="8"/>
      <c r="Y313" s="8"/>
      <c r="Z313" s="8"/>
    </row>
    <row r="314" ht="15.75" customHeight="1">
      <c r="A314" s="8"/>
      <c r="B314" s="8"/>
      <c r="C314" s="8"/>
      <c r="D314" s="595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595"/>
      <c r="R314" s="8"/>
      <c r="S314" s="8"/>
      <c r="T314" s="8"/>
      <c r="U314" s="8"/>
      <c r="V314" s="8"/>
      <c r="W314" s="8"/>
      <c r="X314" s="8"/>
      <c r="Y314" s="8"/>
      <c r="Z314" s="8"/>
    </row>
    <row r="315" ht="15.75" customHeight="1">
      <c r="A315" s="8"/>
      <c r="B315" s="8"/>
      <c r="C315" s="8"/>
      <c r="D315" s="595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595"/>
      <c r="R315" s="8"/>
      <c r="S315" s="8"/>
      <c r="T315" s="8"/>
      <c r="U315" s="8"/>
      <c r="V315" s="8"/>
      <c r="W315" s="8"/>
      <c r="X315" s="8"/>
      <c r="Y315" s="8"/>
      <c r="Z315" s="8"/>
    </row>
    <row r="316" ht="15.75" customHeight="1">
      <c r="A316" s="8"/>
      <c r="B316" s="8"/>
      <c r="C316" s="8"/>
      <c r="D316" s="595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595"/>
      <c r="R316" s="8"/>
      <c r="S316" s="8"/>
      <c r="T316" s="8"/>
      <c r="U316" s="8"/>
      <c r="V316" s="8"/>
      <c r="W316" s="8"/>
      <c r="X316" s="8"/>
      <c r="Y316" s="8"/>
      <c r="Z316" s="8"/>
    </row>
    <row r="317" ht="15.75" customHeight="1">
      <c r="A317" s="8"/>
      <c r="B317" s="8"/>
      <c r="C317" s="8"/>
      <c r="D317" s="595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595"/>
      <c r="R317" s="8"/>
      <c r="S317" s="8"/>
      <c r="T317" s="8"/>
      <c r="U317" s="8"/>
      <c r="V317" s="8"/>
      <c r="W317" s="8"/>
      <c r="X317" s="8"/>
      <c r="Y317" s="8"/>
      <c r="Z317" s="8"/>
    </row>
    <row r="318" ht="15.75" customHeight="1">
      <c r="A318" s="8"/>
      <c r="B318" s="8"/>
      <c r="C318" s="8"/>
      <c r="D318" s="595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595"/>
      <c r="R318" s="8"/>
      <c r="S318" s="8"/>
      <c r="T318" s="8"/>
      <c r="U318" s="8"/>
      <c r="V318" s="8"/>
      <c r="W318" s="8"/>
      <c r="X318" s="8"/>
      <c r="Y318" s="8"/>
      <c r="Z318" s="8"/>
    </row>
    <row r="319" ht="15.75" customHeight="1">
      <c r="A319" s="8"/>
      <c r="B319" s="8"/>
      <c r="C319" s="8"/>
      <c r="D319" s="595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595"/>
      <c r="R319" s="8"/>
      <c r="S319" s="8"/>
      <c r="T319" s="8"/>
      <c r="U319" s="8"/>
      <c r="V319" s="8"/>
      <c r="W319" s="8"/>
      <c r="X319" s="8"/>
      <c r="Y319" s="8"/>
      <c r="Z319" s="8"/>
    </row>
    <row r="320" ht="15.75" customHeight="1">
      <c r="A320" s="8"/>
      <c r="B320" s="8"/>
      <c r="C320" s="8"/>
      <c r="D320" s="595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595"/>
      <c r="R320" s="8"/>
      <c r="S320" s="8"/>
      <c r="T320" s="8"/>
      <c r="U320" s="8"/>
      <c r="V320" s="8"/>
      <c r="W320" s="8"/>
      <c r="X320" s="8"/>
      <c r="Y320" s="8"/>
      <c r="Z320" s="8"/>
    </row>
    <row r="321" ht="15.75" customHeight="1">
      <c r="A321" s="8"/>
      <c r="B321" s="8"/>
      <c r="C321" s="8"/>
      <c r="D321" s="595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595"/>
      <c r="R321" s="8"/>
      <c r="S321" s="8"/>
      <c r="T321" s="8"/>
      <c r="U321" s="8"/>
      <c r="V321" s="8"/>
      <c r="W321" s="8"/>
      <c r="X321" s="8"/>
      <c r="Y321" s="8"/>
      <c r="Z321" s="8"/>
    </row>
    <row r="322" ht="15.75" customHeight="1">
      <c r="A322" s="8"/>
      <c r="B322" s="8"/>
      <c r="C322" s="8"/>
      <c r="D322" s="595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595"/>
      <c r="R322" s="8"/>
      <c r="S322" s="8"/>
      <c r="T322" s="8"/>
      <c r="U322" s="8"/>
      <c r="V322" s="8"/>
      <c r="W322" s="8"/>
      <c r="X322" s="8"/>
      <c r="Y322" s="8"/>
      <c r="Z322" s="8"/>
    </row>
    <row r="323" ht="15.75" customHeight="1">
      <c r="A323" s="8"/>
      <c r="B323" s="8"/>
      <c r="C323" s="8"/>
      <c r="D323" s="595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595"/>
      <c r="R323" s="8"/>
      <c r="S323" s="8"/>
      <c r="T323" s="8"/>
      <c r="U323" s="8"/>
      <c r="V323" s="8"/>
      <c r="W323" s="8"/>
      <c r="X323" s="8"/>
      <c r="Y323" s="8"/>
      <c r="Z323" s="8"/>
    </row>
    <row r="324" ht="15.75" customHeight="1">
      <c r="A324" s="8"/>
      <c r="B324" s="8"/>
      <c r="C324" s="8"/>
      <c r="D324" s="595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595"/>
      <c r="R324" s="8"/>
      <c r="S324" s="8"/>
      <c r="T324" s="8"/>
      <c r="U324" s="8"/>
      <c r="V324" s="8"/>
      <c r="W324" s="8"/>
      <c r="X324" s="8"/>
      <c r="Y324" s="8"/>
      <c r="Z324" s="8"/>
    </row>
    <row r="325" ht="15.75" customHeight="1">
      <c r="A325" s="8"/>
      <c r="B325" s="8"/>
      <c r="C325" s="8"/>
      <c r="D325" s="595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595"/>
      <c r="R325" s="8"/>
      <c r="S325" s="8"/>
      <c r="T325" s="8"/>
      <c r="U325" s="8"/>
      <c r="V325" s="8"/>
      <c r="W325" s="8"/>
      <c r="X325" s="8"/>
      <c r="Y325" s="8"/>
      <c r="Z325" s="8"/>
    </row>
    <row r="326" ht="15.75" customHeight="1">
      <c r="A326" s="8"/>
      <c r="B326" s="8"/>
      <c r="C326" s="8"/>
      <c r="D326" s="595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595"/>
      <c r="R326" s="8"/>
      <c r="S326" s="8"/>
      <c r="T326" s="8"/>
      <c r="U326" s="8"/>
      <c r="V326" s="8"/>
      <c r="W326" s="8"/>
      <c r="X326" s="8"/>
      <c r="Y326" s="8"/>
      <c r="Z326" s="8"/>
    </row>
    <row r="327" ht="15.75" customHeight="1">
      <c r="A327" s="8"/>
      <c r="B327" s="8"/>
      <c r="C327" s="8"/>
      <c r="D327" s="595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595"/>
      <c r="R327" s="8"/>
      <c r="S327" s="8"/>
      <c r="T327" s="8"/>
      <c r="U327" s="8"/>
      <c r="V327" s="8"/>
      <c r="W327" s="8"/>
      <c r="X327" s="8"/>
      <c r="Y327" s="8"/>
      <c r="Z327" s="8"/>
    </row>
    <row r="328" ht="15.75" customHeight="1">
      <c r="A328" s="8"/>
      <c r="B328" s="8"/>
      <c r="C328" s="8"/>
      <c r="D328" s="595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595"/>
      <c r="R328" s="8"/>
      <c r="S328" s="8"/>
      <c r="T328" s="8"/>
      <c r="U328" s="8"/>
      <c r="V328" s="8"/>
      <c r="W328" s="8"/>
      <c r="X328" s="8"/>
      <c r="Y328" s="8"/>
      <c r="Z328" s="8"/>
    </row>
    <row r="329" ht="15.75" customHeight="1">
      <c r="A329" s="8"/>
      <c r="B329" s="8"/>
      <c r="C329" s="8"/>
      <c r="D329" s="595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595"/>
      <c r="R329" s="8"/>
      <c r="S329" s="8"/>
      <c r="T329" s="8"/>
      <c r="U329" s="8"/>
      <c r="V329" s="8"/>
      <c r="W329" s="8"/>
      <c r="X329" s="8"/>
      <c r="Y329" s="8"/>
      <c r="Z329" s="8"/>
    </row>
    <row r="330" ht="15.75" customHeight="1">
      <c r="A330" s="8"/>
      <c r="B330" s="8"/>
      <c r="C330" s="8"/>
      <c r="D330" s="595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595"/>
      <c r="R330" s="8"/>
      <c r="S330" s="8"/>
      <c r="T330" s="8"/>
      <c r="U330" s="8"/>
      <c r="V330" s="8"/>
      <c r="W330" s="8"/>
      <c r="X330" s="8"/>
      <c r="Y330" s="8"/>
      <c r="Z330" s="8"/>
    </row>
    <row r="331" ht="15.75" customHeight="1">
      <c r="A331" s="8"/>
      <c r="B331" s="8"/>
      <c r="C331" s="8"/>
      <c r="D331" s="595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595"/>
      <c r="R331" s="8"/>
      <c r="S331" s="8"/>
      <c r="T331" s="8"/>
      <c r="U331" s="8"/>
      <c r="V331" s="8"/>
      <c r="W331" s="8"/>
      <c r="X331" s="8"/>
      <c r="Y331" s="8"/>
      <c r="Z331" s="8"/>
    </row>
    <row r="332" ht="15.75" customHeight="1">
      <c r="A332" s="8"/>
      <c r="B332" s="8"/>
      <c r="C332" s="8"/>
      <c r="D332" s="595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595"/>
      <c r="R332" s="8"/>
      <c r="S332" s="8"/>
      <c r="T332" s="8"/>
      <c r="U332" s="8"/>
      <c r="V332" s="8"/>
      <c r="W332" s="8"/>
      <c r="X332" s="8"/>
      <c r="Y332" s="8"/>
      <c r="Z332" s="8"/>
    </row>
    <row r="333" ht="15.75" customHeight="1">
      <c r="A333" s="8"/>
      <c r="B333" s="8"/>
      <c r="C333" s="8"/>
      <c r="D333" s="595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595"/>
      <c r="R333" s="8"/>
      <c r="S333" s="8"/>
      <c r="T333" s="8"/>
      <c r="U333" s="8"/>
      <c r="V333" s="8"/>
      <c r="W333" s="8"/>
      <c r="X333" s="8"/>
      <c r="Y333" s="8"/>
      <c r="Z333" s="8"/>
    </row>
    <row r="334" ht="15.75" customHeight="1">
      <c r="A334" s="8"/>
      <c r="B334" s="8"/>
      <c r="C334" s="8"/>
      <c r="D334" s="595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595"/>
      <c r="R334" s="8"/>
      <c r="S334" s="8"/>
      <c r="T334" s="8"/>
      <c r="U334" s="8"/>
      <c r="V334" s="8"/>
      <c r="W334" s="8"/>
      <c r="X334" s="8"/>
      <c r="Y334" s="8"/>
      <c r="Z334" s="8"/>
    </row>
    <row r="335" ht="15.75" customHeight="1">
      <c r="A335" s="8"/>
      <c r="B335" s="8"/>
      <c r="C335" s="8"/>
      <c r="D335" s="595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595"/>
      <c r="R335" s="8"/>
      <c r="S335" s="8"/>
      <c r="T335" s="8"/>
      <c r="U335" s="8"/>
      <c r="V335" s="8"/>
      <c r="W335" s="8"/>
      <c r="X335" s="8"/>
      <c r="Y335" s="8"/>
      <c r="Z335" s="8"/>
    </row>
    <row r="336" ht="15.75" customHeight="1">
      <c r="A336" s="8"/>
      <c r="B336" s="8"/>
      <c r="C336" s="8"/>
      <c r="D336" s="595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595"/>
      <c r="R336" s="8"/>
      <c r="S336" s="8"/>
      <c r="T336" s="8"/>
      <c r="U336" s="8"/>
      <c r="V336" s="8"/>
      <c r="W336" s="8"/>
      <c r="X336" s="8"/>
      <c r="Y336" s="8"/>
      <c r="Z336" s="8"/>
    </row>
    <row r="337" ht="15.75" customHeight="1">
      <c r="A337" s="8"/>
      <c r="B337" s="8"/>
      <c r="C337" s="8"/>
      <c r="D337" s="595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595"/>
      <c r="R337" s="8"/>
      <c r="S337" s="8"/>
      <c r="T337" s="8"/>
      <c r="U337" s="8"/>
      <c r="V337" s="8"/>
      <c r="W337" s="8"/>
      <c r="X337" s="8"/>
      <c r="Y337" s="8"/>
      <c r="Z337" s="8"/>
    </row>
    <row r="338" ht="15.75" customHeight="1">
      <c r="A338" s="8"/>
      <c r="B338" s="8"/>
      <c r="C338" s="8"/>
      <c r="D338" s="595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595"/>
      <c r="R338" s="8"/>
      <c r="S338" s="8"/>
      <c r="T338" s="8"/>
      <c r="U338" s="8"/>
      <c r="V338" s="8"/>
      <c r="W338" s="8"/>
      <c r="X338" s="8"/>
      <c r="Y338" s="8"/>
      <c r="Z338" s="8"/>
    </row>
    <row r="339" ht="15.75" customHeight="1">
      <c r="A339" s="8"/>
      <c r="B339" s="8"/>
      <c r="C339" s="8"/>
      <c r="D339" s="595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595"/>
      <c r="R339" s="8"/>
      <c r="S339" s="8"/>
      <c r="T339" s="8"/>
      <c r="U339" s="8"/>
      <c r="V339" s="8"/>
      <c r="W339" s="8"/>
      <c r="X339" s="8"/>
      <c r="Y339" s="8"/>
      <c r="Z339" s="8"/>
    </row>
    <row r="340" ht="15.75" customHeight="1">
      <c r="A340" s="8"/>
      <c r="B340" s="8"/>
      <c r="C340" s="8"/>
      <c r="D340" s="595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595"/>
      <c r="R340" s="8"/>
      <c r="S340" s="8"/>
      <c r="T340" s="8"/>
      <c r="U340" s="8"/>
      <c r="V340" s="8"/>
      <c r="W340" s="8"/>
      <c r="X340" s="8"/>
      <c r="Y340" s="8"/>
      <c r="Z340" s="8"/>
    </row>
    <row r="341" ht="15.75" customHeight="1">
      <c r="A341" s="8"/>
      <c r="B341" s="8"/>
      <c r="C341" s="8"/>
      <c r="D341" s="595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595"/>
      <c r="R341" s="8"/>
      <c r="S341" s="8"/>
      <c r="T341" s="8"/>
      <c r="U341" s="8"/>
      <c r="V341" s="8"/>
      <c r="W341" s="8"/>
      <c r="X341" s="8"/>
      <c r="Y341" s="8"/>
      <c r="Z341" s="8"/>
    </row>
    <row r="342" ht="15.75" customHeight="1">
      <c r="A342" s="8"/>
      <c r="B342" s="8"/>
      <c r="C342" s="8"/>
      <c r="D342" s="595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595"/>
      <c r="R342" s="8"/>
      <c r="S342" s="8"/>
      <c r="T342" s="8"/>
      <c r="U342" s="8"/>
      <c r="V342" s="8"/>
      <c r="W342" s="8"/>
      <c r="X342" s="8"/>
      <c r="Y342" s="8"/>
      <c r="Z342" s="8"/>
    </row>
    <row r="343" ht="15.75" customHeight="1">
      <c r="A343" s="8"/>
      <c r="B343" s="8"/>
      <c r="C343" s="8"/>
      <c r="D343" s="595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595"/>
      <c r="R343" s="8"/>
      <c r="S343" s="8"/>
      <c r="T343" s="8"/>
      <c r="U343" s="8"/>
      <c r="V343" s="8"/>
      <c r="W343" s="8"/>
      <c r="X343" s="8"/>
      <c r="Y343" s="8"/>
      <c r="Z343" s="8"/>
    </row>
    <row r="344" ht="15.75" customHeight="1">
      <c r="A344" s="8"/>
      <c r="B344" s="8"/>
      <c r="C344" s="8"/>
      <c r="D344" s="595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595"/>
      <c r="R344" s="8"/>
      <c r="S344" s="8"/>
      <c r="T344" s="8"/>
      <c r="U344" s="8"/>
      <c r="V344" s="8"/>
      <c r="W344" s="8"/>
      <c r="X344" s="8"/>
      <c r="Y344" s="8"/>
      <c r="Z344" s="8"/>
    </row>
    <row r="345" ht="15.75" customHeight="1">
      <c r="A345" s="8"/>
      <c r="B345" s="8"/>
      <c r="C345" s="8"/>
      <c r="D345" s="595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595"/>
      <c r="R345" s="8"/>
      <c r="S345" s="8"/>
      <c r="T345" s="8"/>
      <c r="U345" s="8"/>
      <c r="V345" s="8"/>
      <c r="W345" s="8"/>
      <c r="X345" s="8"/>
      <c r="Y345" s="8"/>
      <c r="Z345" s="8"/>
    </row>
    <row r="346" ht="15.75" customHeight="1">
      <c r="A346" s="8"/>
      <c r="B346" s="8"/>
      <c r="C346" s="8"/>
      <c r="D346" s="595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595"/>
      <c r="R346" s="8"/>
      <c r="S346" s="8"/>
      <c r="T346" s="8"/>
      <c r="U346" s="8"/>
      <c r="V346" s="8"/>
      <c r="W346" s="8"/>
      <c r="X346" s="8"/>
      <c r="Y346" s="8"/>
      <c r="Z346" s="8"/>
    </row>
    <row r="347" ht="15.75" customHeight="1">
      <c r="A347" s="8"/>
      <c r="B347" s="8"/>
      <c r="C347" s="8"/>
      <c r="D347" s="595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595"/>
      <c r="R347" s="8"/>
      <c r="S347" s="8"/>
      <c r="T347" s="8"/>
      <c r="U347" s="8"/>
      <c r="V347" s="8"/>
      <c r="W347" s="8"/>
      <c r="X347" s="8"/>
      <c r="Y347" s="8"/>
      <c r="Z347" s="8"/>
    </row>
    <row r="348" ht="15.75" customHeight="1">
      <c r="A348" s="8"/>
      <c r="B348" s="8"/>
      <c r="C348" s="8"/>
      <c r="D348" s="595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595"/>
      <c r="R348" s="8"/>
      <c r="S348" s="8"/>
      <c r="T348" s="8"/>
      <c r="U348" s="8"/>
      <c r="V348" s="8"/>
      <c r="W348" s="8"/>
      <c r="X348" s="8"/>
      <c r="Y348" s="8"/>
      <c r="Z348" s="8"/>
    </row>
    <row r="349" ht="15.75" customHeight="1">
      <c r="A349" s="8"/>
      <c r="B349" s="8"/>
      <c r="C349" s="8"/>
      <c r="D349" s="595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595"/>
      <c r="R349" s="8"/>
      <c r="S349" s="8"/>
      <c r="T349" s="8"/>
      <c r="U349" s="8"/>
      <c r="V349" s="8"/>
      <c r="W349" s="8"/>
      <c r="X349" s="8"/>
      <c r="Y349" s="8"/>
      <c r="Z349" s="8"/>
    </row>
    <row r="350" ht="15.75" customHeight="1">
      <c r="A350" s="8"/>
      <c r="B350" s="8"/>
      <c r="C350" s="8"/>
      <c r="D350" s="595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595"/>
      <c r="R350" s="8"/>
      <c r="S350" s="8"/>
      <c r="T350" s="8"/>
      <c r="U350" s="8"/>
      <c r="V350" s="8"/>
      <c r="W350" s="8"/>
      <c r="X350" s="8"/>
      <c r="Y350" s="8"/>
      <c r="Z350" s="8"/>
    </row>
    <row r="351" ht="15.75" customHeight="1">
      <c r="A351" s="8"/>
      <c r="B351" s="8"/>
      <c r="C351" s="8"/>
      <c r="D351" s="595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595"/>
      <c r="R351" s="8"/>
      <c r="S351" s="8"/>
      <c r="T351" s="8"/>
      <c r="U351" s="8"/>
      <c r="V351" s="8"/>
      <c r="W351" s="8"/>
      <c r="X351" s="8"/>
      <c r="Y351" s="8"/>
      <c r="Z351" s="8"/>
    </row>
    <row r="352" ht="15.75" customHeight="1">
      <c r="A352" s="8"/>
      <c r="B352" s="8"/>
      <c r="C352" s="8"/>
      <c r="D352" s="595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595"/>
      <c r="R352" s="8"/>
      <c r="S352" s="8"/>
      <c r="T352" s="8"/>
      <c r="U352" s="8"/>
      <c r="V352" s="8"/>
      <c r="W352" s="8"/>
      <c r="X352" s="8"/>
      <c r="Y352" s="8"/>
      <c r="Z352" s="8"/>
    </row>
    <row r="353" ht="15.75" customHeight="1">
      <c r="A353" s="8"/>
      <c r="B353" s="8"/>
      <c r="C353" s="8"/>
      <c r="D353" s="595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595"/>
      <c r="R353" s="8"/>
      <c r="S353" s="8"/>
      <c r="T353" s="8"/>
      <c r="U353" s="8"/>
      <c r="V353" s="8"/>
      <c r="W353" s="8"/>
      <c r="X353" s="8"/>
      <c r="Y353" s="8"/>
      <c r="Z353" s="8"/>
    </row>
    <row r="354" ht="15.75" customHeight="1">
      <c r="A354" s="8"/>
      <c r="B354" s="8"/>
      <c r="C354" s="8"/>
      <c r="D354" s="595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595"/>
      <c r="R354" s="8"/>
      <c r="S354" s="8"/>
      <c r="T354" s="8"/>
      <c r="U354" s="8"/>
      <c r="V354" s="8"/>
      <c r="W354" s="8"/>
      <c r="X354" s="8"/>
      <c r="Y354" s="8"/>
      <c r="Z354" s="8"/>
    </row>
    <row r="355" ht="15.75" customHeight="1">
      <c r="A355" s="8"/>
      <c r="B355" s="8"/>
      <c r="C355" s="8"/>
      <c r="D355" s="595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595"/>
      <c r="R355" s="8"/>
      <c r="S355" s="8"/>
      <c r="T355" s="8"/>
      <c r="U355" s="8"/>
      <c r="V355" s="8"/>
      <c r="W355" s="8"/>
      <c r="X355" s="8"/>
      <c r="Y355" s="8"/>
      <c r="Z355" s="8"/>
    </row>
    <row r="356" ht="15.75" customHeight="1">
      <c r="A356" s="8"/>
      <c r="B356" s="8"/>
      <c r="C356" s="8"/>
      <c r="D356" s="595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595"/>
      <c r="R356" s="8"/>
      <c r="S356" s="8"/>
      <c r="T356" s="8"/>
      <c r="U356" s="8"/>
      <c r="V356" s="8"/>
      <c r="W356" s="8"/>
      <c r="X356" s="8"/>
      <c r="Y356" s="8"/>
      <c r="Z356" s="8"/>
    </row>
    <row r="357" ht="15.75" customHeight="1">
      <c r="A357" s="8"/>
      <c r="B357" s="8"/>
      <c r="C357" s="8"/>
      <c r="D357" s="595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595"/>
      <c r="R357" s="8"/>
      <c r="S357" s="8"/>
      <c r="T357" s="8"/>
      <c r="U357" s="8"/>
      <c r="V357" s="8"/>
      <c r="W357" s="8"/>
      <c r="X357" s="8"/>
      <c r="Y357" s="8"/>
      <c r="Z357" s="8"/>
    </row>
    <row r="358" ht="15.75" customHeight="1">
      <c r="A358" s="8"/>
      <c r="B358" s="8"/>
      <c r="C358" s="8"/>
      <c r="D358" s="595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595"/>
      <c r="R358" s="8"/>
      <c r="S358" s="8"/>
      <c r="T358" s="8"/>
      <c r="U358" s="8"/>
      <c r="V358" s="8"/>
      <c r="W358" s="8"/>
      <c r="X358" s="8"/>
      <c r="Y358" s="8"/>
      <c r="Z358" s="8"/>
    </row>
    <row r="359" ht="15.75" customHeight="1">
      <c r="A359" s="8"/>
      <c r="B359" s="8"/>
      <c r="C359" s="8"/>
      <c r="D359" s="595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595"/>
      <c r="R359" s="8"/>
      <c r="S359" s="8"/>
      <c r="T359" s="8"/>
      <c r="U359" s="8"/>
      <c r="V359" s="8"/>
      <c r="W359" s="8"/>
      <c r="X359" s="8"/>
      <c r="Y359" s="8"/>
      <c r="Z359" s="8"/>
    </row>
    <row r="360" ht="15.75" customHeight="1">
      <c r="A360" s="8"/>
      <c r="B360" s="8"/>
      <c r="C360" s="8"/>
      <c r="D360" s="595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595"/>
      <c r="R360" s="8"/>
      <c r="S360" s="8"/>
      <c r="T360" s="8"/>
      <c r="U360" s="8"/>
      <c r="V360" s="8"/>
      <c r="W360" s="8"/>
      <c r="X360" s="8"/>
      <c r="Y360" s="8"/>
      <c r="Z360" s="8"/>
    </row>
    <row r="361" ht="15.75" customHeight="1">
      <c r="A361" s="8"/>
      <c r="B361" s="8"/>
      <c r="C361" s="8"/>
      <c r="D361" s="595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595"/>
      <c r="R361" s="8"/>
      <c r="S361" s="8"/>
      <c r="T361" s="8"/>
      <c r="U361" s="8"/>
      <c r="V361" s="8"/>
      <c r="W361" s="8"/>
      <c r="X361" s="8"/>
      <c r="Y361" s="8"/>
      <c r="Z361" s="8"/>
    </row>
    <row r="362" ht="15.75" customHeight="1">
      <c r="A362" s="8"/>
      <c r="B362" s="8"/>
      <c r="C362" s="8"/>
      <c r="D362" s="595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595"/>
      <c r="R362" s="8"/>
      <c r="S362" s="8"/>
      <c r="T362" s="8"/>
      <c r="U362" s="8"/>
      <c r="V362" s="8"/>
      <c r="W362" s="8"/>
      <c r="X362" s="8"/>
      <c r="Y362" s="8"/>
      <c r="Z362" s="8"/>
    </row>
    <row r="363" ht="15.75" customHeight="1">
      <c r="A363" s="8"/>
      <c r="B363" s="8"/>
      <c r="C363" s="8"/>
      <c r="D363" s="595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595"/>
      <c r="R363" s="8"/>
      <c r="S363" s="8"/>
      <c r="T363" s="8"/>
      <c r="U363" s="8"/>
      <c r="V363" s="8"/>
      <c r="W363" s="8"/>
      <c r="X363" s="8"/>
      <c r="Y363" s="8"/>
      <c r="Z363" s="8"/>
    </row>
    <row r="364" ht="15.75" customHeight="1">
      <c r="A364" s="8"/>
      <c r="B364" s="8"/>
      <c r="C364" s="8"/>
      <c r="D364" s="595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595"/>
      <c r="R364" s="8"/>
      <c r="S364" s="8"/>
      <c r="T364" s="8"/>
      <c r="U364" s="8"/>
      <c r="V364" s="8"/>
      <c r="W364" s="8"/>
      <c r="X364" s="8"/>
      <c r="Y364" s="8"/>
      <c r="Z364" s="8"/>
    </row>
    <row r="365" ht="15.75" customHeight="1">
      <c r="A365" s="8"/>
      <c r="B365" s="8"/>
      <c r="C365" s="8"/>
      <c r="D365" s="595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595"/>
      <c r="R365" s="8"/>
      <c r="S365" s="8"/>
      <c r="T365" s="8"/>
      <c r="U365" s="8"/>
      <c r="V365" s="8"/>
      <c r="W365" s="8"/>
      <c r="X365" s="8"/>
      <c r="Y365" s="8"/>
      <c r="Z365" s="8"/>
    </row>
    <row r="366" ht="15.75" customHeight="1">
      <c r="A366" s="8"/>
      <c r="B366" s="8"/>
      <c r="C366" s="8"/>
      <c r="D366" s="595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595"/>
      <c r="R366" s="8"/>
      <c r="S366" s="8"/>
      <c r="T366" s="8"/>
      <c r="U366" s="8"/>
      <c r="V366" s="8"/>
      <c r="W366" s="8"/>
      <c r="X366" s="8"/>
      <c r="Y366" s="8"/>
      <c r="Z366" s="8"/>
    </row>
    <row r="367" ht="15.75" customHeight="1">
      <c r="A367" s="8"/>
      <c r="B367" s="8"/>
      <c r="C367" s="8"/>
      <c r="D367" s="595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595"/>
      <c r="R367" s="8"/>
      <c r="S367" s="8"/>
      <c r="T367" s="8"/>
      <c r="U367" s="8"/>
      <c r="V367" s="8"/>
      <c r="W367" s="8"/>
      <c r="X367" s="8"/>
      <c r="Y367" s="8"/>
      <c r="Z367" s="8"/>
    </row>
    <row r="368" ht="15.75" customHeight="1">
      <c r="A368" s="8"/>
      <c r="B368" s="8"/>
      <c r="C368" s="8"/>
      <c r="D368" s="595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595"/>
      <c r="R368" s="8"/>
      <c r="S368" s="8"/>
      <c r="T368" s="8"/>
      <c r="U368" s="8"/>
      <c r="V368" s="8"/>
      <c r="W368" s="8"/>
      <c r="X368" s="8"/>
      <c r="Y368" s="8"/>
      <c r="Z368" s="8"/>
    </row>
    <row r="369" ht="15.75" customHeight="1">
      <c r="A369" s="8"/>
      <c r="B369" s="8"/>
      <c r="C369" s="8"/>
      <c r="D369" s="595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595"/>
      <c r="R369" s="8"/>
      <c r="S369" s="8"/>
      <c r="T369" s="8"/>
      <c r="U369" s="8"/>
      <c r="V369" s="8"/>
      <c r="W369" s="8"/>
      <c r="X369" s="8"/>
      <c r="Y369" s="8"/>
      <c r="Z369" s="8"/>
    </row>
    <row r="370" ht="15.75" customHeight="1">
      <c r="A370" s="8"/>
      <c r="B370" s="8"/>
      <c r="C370" s="8"/>
      <c r="D370" s="595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595"/>
      <c r="R370" s="8"/>
      <c r="S370" s="8"/>
      <c r="T370" s="8"/>
      <c r="U370" s="8"/>
      <c r="V370" s="8"/>
      <c r="W370" s="8"/>
      <c r="X370" s="8"/>
      <c r="Y370" s="8"/>
      <c r="Z370" s="8"/>
    </row>
    <row r="371" ht="15.75" customHeight="1">
      <c r="A371" s="8"/>
      <c r="B371" s="8"/>
      <c r="C371" s="8"/>
      <c r="D371" s="595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595"/>
      <c r="R371" s="8"/>
      <c r="S371" s="8"/>
      <c r="T371" s="8"/>
      <c r="U371" s="8"/>
      <c r="V371" s="8"/>
      <c r="W371" s="8"/>
      <c r="X371" s="8"/>
      <c r="Y371" s="8"/>
      <c r="Z371" s="8"/>
    </row>
    <row r="372" ht="15.75" customHeight="1">
      <c r="A372" s="8"/>
      <c r="B372" s="8"/>
      <c r="C372" s="8"/>
      <c r="D372" s="595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595"/>
      <c r="R372" s="8"/>
      <c r="S372" s="8"/>
      <c r="T372" s="8"/>
      <c r="U372" s="8"/>
      <c r="V372" s="8"/>
      <c r="W372" s="8"/>
      <c r="X372" s="8"/>
      <c r="Y372" s="8"/>
      <c r="Z372" s="8"/>
    </row>
    <row r="373" ht="15.75" customHeight="1">
      <c r="A373" s="8"/>
      <c r="B373" s="8"/>
      <c r="C373" s="8"/>
      <c r="D373" s="595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595"/>
      <c r="R373" s="8"/>
      <c r="S373" s="8"/>
      <c r="T373" s="8"/>
      <c r="U373" s="8"/>
      <c r="V373" s="8"/>
      <c r="W373" s="8"/>
      <c r="X373" s="8"/>
      <c r="Y373" s="8"/>
      <c r="Z373" s="8"/>
    </row>
    <row r="374" ht="15.75" customHeight="1">
      <c r="A374" s="8"/>
      <c r="B374" s="8"/>
      <c r="C374" s="8"/>
      <c r="D374" s="595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595"/>
      <c r="R374" s="8"/>
      <c r="S374" s="8"/>
      <c r="T374" s="8"/>
      <c r="U374" s="8"/>
      <c r="V374" s="8"/>
      <c r="W374" s="8"/>
      <c r="X374" s="8"/>
      <c r="Y374" s="8"/>
      <c r="Z374" s="8"/>
    </row>
    <row r="375" ht="15.75" customHeight="1">
      <c r="A375" s="8"/>
      <c r="B375" s="8"/>
      <c r="C375" s="8"/>
      <c r="D375" s="595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595"/>
      <c r="R375" s="8"/>
      <c r="S375" s="8"/>
      <c r="T375" s="8"/>
      <c r="U375" s="8"/>
      <c r="V375" s="8"/>
      <c r="W375" s="8"/>
      <c r="X375" s="8"/>
      <c r="Y375" s="8"/>
      <c r="Z375" s="8"/>
    </row>
    <row r="376" ht="15.75" customHeight="1">
      <c r="A376" s="8"/>
      <c r="B376" s="8"/>
      <c r="C376" s="8"/>
      <c r="D376" s="595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595"/>
      <c r="R376" s="8"/>
      <c r="S376" s="8"/>
      <c r="T376" s="8"/>
      <c r="U376" s="8"/>
      <c r="V376" s="8"/>
      <c r="W376" s="8"/>
      <c r="X376" s="8"/>
      <c r="Y376" s="8"/>
      <c r="Z376" s="8"/>
    </row>
    <row r="377" ht="15.75" customHeight="1">
      <c r="A377" s="8"/>
      <c r="B377" s="8"/>
      <c r="C377" s="8"/>
      <c r="D377" s="595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595"/>
      <c r="R377" s="8"/>
      <c r="S377" s="8"/>
      <c r="T377" s="8"/>
      <c r="U377" s="8"/>
      <c r="V377" s="8"/>
      <c r="W377" s="8"/>
      <c r="X377" s="8"/>
      <c r="Y377" s="8"/>
      <c r="Z377" s="8"/>
    </row>
    <row r="378" ht="15.75" customHeight="1">
      <c r="A378" s="8"/>
      <c r="B378" s="8"/>
      <c r="C378" s="8"/>
      <c r="D378" s="595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595"/>
      <c r="R378" s="8"/>
      <c r="S378" s="8"/>
      <c r="T378" s="8"/>
      <c r="U378" s="8"/>
      <c r="V378" s="8"/>
      <c r="W378" s="8"/>
      <c r="X378" s="8"/>
      <c r="Y378" s="8"/>
      <c r="Z378" s="8"/>
    </row>
    <row r="379" ht="15.75" customHeight="1">
      <c r="A379" s="8"/>
      <c r="B379" s="8"/>
      <c r="C379" s="8"/>
      <c r="D379" s="595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595"/>
      <c r="R379" s="8"/>
      <c r="S379" s="8"/>
      <c r="T379" s="8"/>
      <c r="U379" s="8"/>
      <c r="V379" s="8"/>
      <c r="W379" s="8"/>
      <c r="X379" s="8"/>
      <c r="Y379" s="8"/>
      <c r="Z379" s="8"/>
    </row>
    <row r="380" ht="15.75" customHeight="1">
      <c r="A380" s="8"/>
      <c r="B380" s="8"/>
      <c r="C380" s="8"/>
      <c r="D380" s="595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595"/>
      <c r="R380" s="8"/>
      <c r="S380" s="8"/>
      <c r="T380" s="8"/>
      <c r="U380" s="8"/>
      <c r="V380" s="8"/>
      <c r="W380" s="8"/>
      <c r="X380" s="8"/>
      <c r="Y380" s="8"/>
      <c r="Z380" s="8"/>
    </row>
    <row r="381" ht="15.75" customHeight="1">
      <c r="A381" s="8"/>
      <c r="B381" s="8"/>
      <c r="C381" s="8"/>
      <c r="D381" s="595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595"/>
      <c r="R381" s="8"/>
      <c r="S381" s="8"/>
      <c r="T381" s="8"/>
      <c r="U381" s="8"/>
      <c r="V381" s="8"/>
      <c r="W381" s="8"/>
      <c r="X381" s="8"/>
      <c r="Y381" s="8"/>
      <c r="Z381" s="8"/>
    </row>
    <row r="382" ht="15.75" customHeight="1">
      <c r="A382" s="8"/>
      <c r="B382" s="8"/>
      <c r="C382" s="8"/>
      <c r="D382" s="595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595"/>
      <c r="R382" s="8"/>
      <c r="S382" s="8"/>
      <c r="T382" s="8"/>
      <c r="U382" s="8"/>
      <c r="V382" s="8"/>
      <c r="W382" s="8"/>
      <c r="X382" s="8"/>
      <c r="Y382" s="8"/>
      <c r="Z382" s="8"/>
    </row>
    <row r="383" ht="15.75" customHeight="1">
      <c r="A383" s="8"/>
      <c r="B383" s="8"/>
      <c r="C383" s="8"/>
      <c r="D383" s="595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595"/>
      <c r="R383" s="8"/>
      <c r="S383" s="8"/>
      <c r="T383" s="8"/>
      <c r="U383" s="8"/>
      <c r="V383" s="8"/>
      <c r="W383" s="8"/>
      <c r="X383" s="8"/>
      <c r="Y383" s="8"/>
      <c r="Z383" s="8"/>
    </row>
    <row r="384" ht="15.75" customHeight="1">
      <c r="A384" s="8"/>
      <c r="B384" s="8"/>
      <c r="C384" s="8"/>
      <c r="D384" s="595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595"/>
      <c r="R384" s="8"/>
      <c r="S384" s="8"/>
      <c r="T384" s="8"/>
      <c r="U384" s="8"/>
      <c r="V384" s="8"/>
      <c r="W384" s="8"/>
      <c r="X384" s="8"/>
      <c r="Y384" s="8"/>
      <c r="Z384" s="8"/>
    </row>
    <row r="385" ht="15.75" customHeight="1">
      <c r="A385" s="8"/>
      <c r="B385" s="8"/>
      <c r="C385" s="8"/>
      <c r="D385" s="595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595"/>
      <c r="R385" s="8"/>
      <c r="S385" s="8"/>
      <c r="T385" s="8"/>
      <c r="U385" s="8"/>
      <c r="V385" s="8"/>
      <c r="W385" s="8"/>
      <c r="X385" s="8"/>
      <c r="Y385" s="8"/>
      <c r="Z385" s="8"/>
    </row>
    <row r="386" ht="15.75" customHeight="1">
      <c r="A386" s="8"/>
      <c r="B386" s="8"/>
      <c r="C386" s="8"/>
      <c r="D386" s="595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595"/>
      <c r="R386" s="8"/>
      <c r="S386" s="8"/>
      <c r="T386" s="8"/>
      <c r="U386" s="8"/>
      <c r="V386" s="8"/>
      <c r="W386" s="8"/>
      <c r="X386" s="8"/>
      <c r="Y386" s="8"/>
      <c r="Z386" s="8"/>
    </row>
    <row r="387" ht="15.75" customHeight="1">
      <c r="A387" s="8"/>
      <c r="B387" s="8"/>
      <c r="C387" s="8"/>
      <c r="D387" s="595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595"/>
      <c r="R387" s="8"/>
      <c r="S387" s="8"/>
      <c r="T387" s="8"/>
      <c r="U387" s="8"/>
      <c r="V387" s="8"/>
      <c r="W387" s="8"/>
      <c r="X387" s="8"/>
      <c r="Y387" s="8"/>
      <c r="Z387" s="8"/>
    </row>
    <row r="388" ht="15.75" customHeight="1">
      <c r="A388" s="8"/>
      <c r="B388" s="8"/>
      <c r="C388" s="8"/>
      <c r="D388" s="595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595"/>
      <c r="R388" s="8"/>
      <c r="S388" s="8"/>
      <c r="T388" s="8"/>
      <c r="U388" s="8"/>
      <c r="V388" s="8"/>
      <c r="W388" s="8"/>
      <c r="X388" s="8"/>
      <c r="Y388" s="8"/>
      <c r="Z388" s="8"/>
    </row>
    <row r="389" ht="15.75" customHeight="1">
      <c r="A389" s="8"/>
      <c r="B389" s="8"/>
      <c r="C389" s="8"/>
      <c r="D389" s="595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595"/>
      <c r="R389" s="8"/>
      <c r="S389" s="8"/>
      <c r="T389" s="8"/>
      <c r="U389" s="8"/>
      <c r="V389" s="8"/>
      <c r="W389" s="8"/>
      <c r="X389" s="8"/>
      <c r="Y389" s="8"/>
      <c r="Z389" s="8"/>
    </row>
    <row r="390" ht="15.75" customHeight="1">
      <c r="A390" s="8"/>
      <c r="B390" s="8"/>
      <c r="C390" s="8"/>
      <c r="D390" s="595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595"/>
      <c r="R390" s="8"/>
      <c r="S390" s="8"/>
      <c r="T390" s="8"/>
      <c r="U390" s="8"/>
      <c r="V390" s="8"/>
      <c r="W390" s="8"/>
      <c r="X390" s="8"/>
      <c r="Y390" s="8"/>
      <c r="Z390" s="8"/>
    </row>
    <row r="391" ht="15.75" customHeight="1">
      <c r="A391" s="8"/>
      <c r="B391" s="8"/>
      <c r="C391" s="8"/>
      <c r="D391" s="595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595"/>
      <c r="R391" s="8"/>
      <c r="S391" s="8"/>
      <c r="T391" s="8"/>
      <c r="U391" s="8"/>
      <c r="V391" s="8"/>
      <c r="W391" s="8"/>
      <c r="X391" s="8"/>
      <c r="Y391" s="8"/>
      <c r="Z391" s="8"/>
    </row>
    <row r="392" ht="15.75" customHeight="1">
      <c r="A392" s="8"/>
      <c r="B392" s="8"/>
      <c r="C392" s="8"/>
      <c r="D392" s="595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595"/>
      <c r="R392" s="8"/>
      <c r="S392" s="8"/>
      <c r="T392" s="8"/>
      <c r="U392" s="8"/>
      <c r="V392" s="8"/>
      <c r="W392" s="8"/>
      <c r="X392" s="8"/>
      <c r="Y392" s="8"/>
      <c r="Z392" s="8"/>
    </row>
    <row r="393" ht="15.75" customHeight="1">
      <c r="A393" s="8"/>
      <c r="B393" s="8"/>
      <c r="C393" s="8"/>
      <c r="D393" s="595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595"/>
      <c r="R393" s="8"/>
      <c r="S393" s="8"/>
      <c r="T393" s="8"/>
      <c r="U393" s="8"/>
      <c r="V393" s="8"/>
      <c r="W393" s="8"/>
      <c r="X393" s="8"/>
      <c r="Y393" s="8"/>
      <c r="Z393" s="8"/>
    </row>
    <row r="394" ht="15.75" customHeight="1">
      <c r="A394" s="8"/>
      <c r="B394" s="8"/>
      <c r="C394" s="8"/>
      <c r="D394" s="595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595"/>
      <c r="R394" s="8"/>
      <c r="S394" s="8"/>
      <c r="T394" s="8"/>
      <c r="U394" s="8"/>
      <c r="V394" s="8"/>
      <c r="W394" s="8"/>
      <c r="X394" s="8"/>
      <c r="Y394" s="8"/>
      <c r="Z394" s="8"/>
    </row>
    <row r="395" ht="15.75" customHeight="1">
      <c r="A395" s="8"/>
      <c r="B395" s="8"/>
      <c r="C395" s="8"/>
      <c r="D395" s="595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595"/>
      <c r="R395" s="8"/>
      <c r="S395" s="8"/>
      <c r="T395" s="8"/>
      <c r="U395" s="8"/>
      <c r="V395" s="8"/>
      <c r="W395" s="8"/>
      <c r="X395" s="8"/>
      <c r="Y395" s="8"/>
      <c r="Z395" s="8"/>
    </row>
    <row r="396" ht="15.75" customHeight="1">
      <c r="A396" s="8"/>
      <c r="B396" s="8"/>
      <c r="C396" s="8"/>
      <c r="D396" s="595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595"/>
      <c r="R396" s="8"/>
      <c r="S396" s="8"/>
      <c r="T396" s="8"/>
      <c r="U396" s="8"/>
      <c r="V396" s="8"/>
      <c r="W396" s="8"/>
      <c r="X396" s="8"/>
      <c r="Y396" s="8"/>
      <c r="Z396" s="8"/>
    </row>
    <row r="397" ht="15.75" customHeight="1">
      <c r="A397" s="8"/>
      <c r="B397" s="8"/>
      <c r="C397" s="8"/>
      <c r="D397" s="595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595"/>
      <c r="R397" s="8"/>
      <c r="S397" s="8"/>
      <c r="T397" s="8"/>
      <c r="U397" s="8"/>
      <c r="V397" s="8"/>
      <c r="W397" s="8"/>
      <c r="X397" s="8"/>
      <c r="Y397" s="8"/>
      <c r="Z397" s="8"/>
    </row>
    <row r="398" ht="15.75" customHeight="1">
      <c r="A398" s="8"/>
      <c r="B398" s="8"/>
      <c r="C398" s="8"/>
      <c r="D398" s="595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595"/>
      <c r="R398" s="8"/>
      <c r="S398" s="8"/>
      <c r="T398" s="8"/>
      <c r="U398" s="8"/>
      <c r="V398" s="8"/>
      <c r="W398" s="8"/>
      <c r="X398" s="8"/>
      <c r="Y398" s="8"/>
      <c r="Z398" s="8"/>
    </row>
    <row r="399" ht="15.75" customHeight="1">
      <c r="A399" s="8"/>
      <c r="B399" s="8"/>
      <c r="C399" s="8"/>
      <c r="D399" s="595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595"/>
      <c r="R399" s="8"/>
      <c r="S399" s="8"/>
      <c r="T399" s="8"/>
      <c r="U399" s="8"/>
      <c r="V399" s="8"/>
      <c r="W399" s="8"/>
      <c r="X399" s="8"/>
      <c r="Y399" s="8"/>
      <c r="Z399" s="8"/>
    </row>
    <row r="400" ht="15.75" customHeight="1">
      <c r="A400" s="8"/>
      <c r="B400" s="8"/>
      <c r="C400" s="8"/>
      <c r="D400" s="595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595"/>
      <c r="R400" s="8"/>
      <c r="S400" s="8"/>
      <c r="T400" s="8"/>
      <c r="U400" s="8"/>
      <c r="V400" s="8"/>
      <c r="W400" s="8"/>
      <c r="X400" s="8"/>
      <c r="Y400" s="8"/>
      <c r="Z400" s="8"/>
    </row>
    <row r="401" ht="15.75" customHeight="1">
      <c r="A401" s="8"/>
      <c r="B401" s="8"/>
      <c r="C401" s="8"/>
      <c r="D401" s="595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595"/>
      <c r="R401" s="8"/>
      <c r="S401" s="8"/>
      <c r="T401" s="8"/>
      <c r="U401" s="8"/>
      <c r="V401" s="8"/>
      <c r="W401" s="8"/>
      <c r="X401" s="8"/>
      <c r="Y401" s="8"/>
      <c r="Z401" s="8"/>
    </row>
    <row r="402" ht="15.75" customHeight="1">
      <c r="A402" s="8"/>
      <c r="B402" s="8"/>
      <c r="C402" s="8"/>
      <c r="D402" s="595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595"/>
      <c r="R402" s="8"/>
      <c r="S402" s="8"/>
      <c r="T402" s="8"/>
      <c r="U402" s="8"/>
      <c r="V402" s="8"/>
      <c r="W402" s="8"/>
      <c r="X402" s="8"/>
      <c r="Y402" s="8"/>
      <c r="Z402" s="8"/>
    </row>
    <row r="403" ht="15.75" customHeight="1">
      <c r="A403" s="8"/>
      <c r="B403" s="8"/>
      <c r="C403" s="8"/>
      <c r="D403" s="595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595"/>
      <c r="R403" s="8"/>
      <c r="S403" s="8"/>
      <c r="T403" s="8"/>
      <c r="U403" s="8"/>
      <c r="V403" s="8"/>
      <c r="W403" s="8"/>
      <c r="X403" s="8"/>
      <c r="Y403" s="8"/>
      <c r="Z403" s="8"/>
    </row>
    <row r="404" ht="15.75" customHeight="1">
      <c r="A404" s="8"/>
      <c r="B404" s="8"/>
      <c r="C404" s="8"/>
      <c r="D404" s="595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595"/>
      <c r="R404" s="8"/>
      <c r="S404" s="8"/>
      <c r="T404" s="8"/>
      <c r="U404" s="8"/>
      <c r="V404" s="8"/>
      <c r="W404" s="8"/>
      <c r="X404" s="8"/>
      <c r="Y404" s="8"/>
      <c r="Z404" s="8"/>
    </row>
    <row r="405" ht="15.75" customHeight="1">
      <c r="A405" s="8"/>
      <c r="B405" s="8"/>
      <c r="C405" s="8"/>
      <c r="D405" s="595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595"/>
      <c r="R405" s="8"/>
      <c r="S405" s="8"/>
      <c r="T405" s="8"/>
      <c r="U405" s="8"/>
      <c r="V405" s="8"/>
      <c r="W405" s="8"/>
      <c r="X405" s="8"/>
      <c r="Y405" s="8"/>
      <c r="Z405" s="8"/>
    </row>
    <row r="406" ht="15.75" customHeight="1">
      <c r="A406" s="8"/>
      <c r="B406" s="8"/>
      <c r="C406" s="8"/>
      <c r="D406" s="595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595"/>
      <c r="R406" s="8"/>
      <c r="S406" s="8"/>
      <c r="T406" s="8"/>
      <c r="U406" s="8"/>
      <c r="V406" s="8"/>
      <c r="W406" s="8"/>
      <c r="X406" s="8"/>
      <c r="Y406" s="8"/>
      <c r="Z406" s="8"/>
    </row>
    <row r="407" ht="15.75" customHeight="1">
      <c r="A407" s="8"/>
      <c r="B407" s="8"/>
      <c r="C407" s="8"/>
      <c r="D407" s="595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595"/>
      <c r="R407" s="8"/>
      <c r="S407" s="8"/>
      <c r="T407" s="8"/>
      <c r="U407" s="8"/>
      <c r="V407" s="8"/>
      <c r="W407" s="8"/>
      <c r="X407" s="8"/>
      <c r="Y407" s="8"/>
      <c r="Z407" s="8"/>
    </row>
    <row r="408" ht="15.75" customHeight="1">
      <c r="A408" s="8"/>
      <c r="B408" s="8"/>
      <c r="C408" s="8"/>
      <c r="D408" s="595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595"/>
      <c r="R408" s="8"/>
      <c r="S408" s="8"/>
      <c r="T408" s="8"/>
      <c r="U408" s="8"/>
      <c r="V408" s="8"/>
      <c r="W408" s="8"/>
      <c r="X408" s="8"/>
      <c r="Y408" s="8"/>
      <c r="Z408" s="8"/>
    </row>
    <row r="409" ht="15.75" customHeight="1">
      <c r="A409" s="8"/>
      <c r="B409" s="8"/>
      <c r="C409" s="8"/>
      <c r="D409" s="595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595"/>
      <c r="R409" s="8"/>
      <c r="S409" s="8"/>
      <c r="T409" s="8"/>
      <c r="U409" s="8"/>
      <c r="V409" s="8"/>
      <c r="W409" s="8"/>
      <c r="X409" s="8"/>
      <c r="Y409" s="8"/>
      <c r="Z409" s="8"/>
    </row>
    <row r="410" ht="15.75" customHeight="1">
      <c r="A410" s="8"/>
      <c r="B410" s="8"/>
      <c r="C410" s="8"/>
      <c r="D410" s="595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595"/>
      <c r="R410" s="8"/>
      <c r="S410" s="8"/>
      <c r="T410" s="8"/>
      <c r="U410" s="8"/>
      <c r="V410" s="8"/>
      <c r="W410" s="8"/>
      <c r="X410" s="8"/>
      <c r="Y410" s="8"/>
      <c r="Z410" s="8"/>
    </row>
    <row r="411" ht="15.75" customHeight="1">
      <c r="A411" s="8"/>
      <c r="B411" s="8"/>
      <c r="C411" s="8"/>
      <c r="D411" s="595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595"/>
      <c r="R411" s="8"/>
      <c r="S411" s="8"/>
      <c r="T411" s="8"/>
      <c r="U411" s="8"/>
      <c r="V411" s="8"/>
      <c r="W411" s="8"/>
      <c r="X411" s="8"/>
      <c r="Y411" s="8"/>
      <c r="Z411" s="8"/>
    </row>
    <row r="412" ht="15.75" customHeight="1">
      <c r="A412" s="8"/>
      <c r="B412" s="8"/>
      <c r="C412" s="8"/>
      <c r="D412" s="595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595"/>
      <c r="R412" s="8"/>
      <c r="S412" s="8"/>
      <c r="T412" s="8"/>
      <c r="U412" s="8"/>
      <c r="V412" s="8"/>
      <c r="W412" s="8"/>
      <c r="X412" s="8"/>
      <c r="Y412" s="8"/>
      <c r="Z412" s="8"/>
    </row>
    <row r="413" ht="15.75" customHeight="1">
      <c r="A413" s="8"/>
      <c r="B413" s="8"/>
      <c r="C413" s="8"/>
      <c r="D413" s="595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595"/>
      <c r="R413" s="8"/>
      <c r="S413" s="8"/>
      <c r="T413" s="8"/>
      <c r="U413" s="8"/>
      <c r="V413" s="8"/>
      <c r="W413" s="8"/>
      <c r="X413" s="8"/>
      <c r="Y413" s="8"/>
      <c r="Z413" s="8"/>
    </row>
    <row r="414" ht="15.75" customHeight="1">
      <c r="A414" s="8"/>
      <c r="B414" s="8"/>
      <c r="C414" s="8"/>
      <c r="D414" s="595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595"/>
      <c r="R414" s="8"/>
      <c r="S414" s="8"/>
      <c r="T414" s="8"/>
      <c r="U414" s="8"/>
      <c r="V414" s="8"/>
      <c r="W414" s="8"/>
      <c r="X414" s="8"/>
      <c r="Y414" s="8"/>
      <c r="Z414" s="8"/>
    </row>
    <row r="415" ht="15.75" customHeight="1">
      <c r="A415" s="8"/>
      <c r="B415" s="8"/>
      <c r="C415" s="8"/>
      <c r="D415" s="595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595"/>
      <c r="R415" s="8"/>
      <c r="S415" s="8"/>
      <c r="T415" s="8"/>
      <c r="U415" s="8"/>
      <c r="V415" s="8"/>
      <c r="W415" s="8"/>
      <c r="X415" s="8"/>
      <c r="Y415" s="8"/>
      <c r="Z415" s="8"/>
    </row>
    <row r="416" ht="15.75" customHeight="1">
      <c r="A416" s="8"/>
      <c r="B416" s="8"/>
      <c r="C416" s="8"/>
      <c r="D416" s="595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595"/>
      <c r="R416" s="8"/>
      <c r="S416" s="8"/>
      <c r="T416" s="8"/>
      <c r="U416" s="8"/>
      <c r="V416" s="8"/>
      <c r="W416" s="8"/>
      <c r="X416" s="8"/>
      <c r="Y416" s="8"/>
      <c r="Z416" s="8"/>
    </row>
    <row r="417" ht="15.75" customHeight="1">
      <c r="A417" s="8"/>
      <c r="B417" s="8"/>
      <c r="C417" s="8"/>
      <c r="D417" s="595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595"/>
      <c r="R417" s="8"/>
      <c r="S417" s="8"/>
      <c r="T417" s="8"/>
      <c r="U417" s="8"/>
      <c r="V417" s="8"/>
      <c r="W417" s="8"/>
      <c r="X417" s="8"/>
      <c r="Y417" s="8"/>
      <c r="Z417" s="8"/>
    </row>
    <row r="418" ht="15.75" customHeight="1">
      <c r="A418" s="8"/>
      <c r="B418" s="8"/>
      <c r="C418" s="8"/>
      <c r="D418" s="595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595"/>
      <c r="R418" s="8"/>
      <c r="S418" s="8"/>
      <c r="T418" s="8"/>
      <c r="U418" s="8"/>
      <c r="V418" s="8"/>
      <c r="W418" s="8"/>
      <c r="X418" s="8"/>
      <c r="Y418" s="8"/>
      <c r="Z418" s="8"/>
    </row>
    <row r="419" ht="15.75" customHeight="1">
      <c r="A419" s="8"/>
      <c r="B419" s="8"/>
      <c r="C419" s="8"/>
      <c r="D419" s="595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595"/>
      <c r="R419" s="8"/>
      <c r="S419" s="8"/>
      <c r="T419" s="8"/>
      <c r="U419" s="8"/>
      <c r="V419" s="8"/>
      <c r="W419" s="8"/>
      <c r="X419" s="8"/>
      <c r="Y419" s="8"/>
      <c r="Z419" s="8"/>
    </row>
    <row r="420" ht="15.75" customHeight="1">
      <c r="A420" s="8"/>
      <c r="B420" s="8"/>
      <c r="C420" s="8"/>
      <c r="D420" s="595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595"/>
      <c r="R420" s="8"/>
      <c r="S420" s="8"/>
      <c r="T420" s="8"/>
      <c r="U420" s="8"/>
      <c r="V420" s="8"/>
      <c r="W420" s="8"/>
      <c r="X420" s="8"/>
      <c r="Y420" s="8"/>
      <c r="Z420" s="8"/>
    </row>
    <row r="421" ht="15.75" customHeight="1">
      <c r="A421" s="8"/>
      <c r="B421" s="8"/>
      <c r="C421" s="8"/>
      <c r="D421" s="595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595"/>
      <c r="R421" s="8"/>
      <c r="S421" s="8"/>
      <c r="T421" s="8"/>
      <c r="U421" s="8"/>
      <c r="V421" s="8"/>
      <c r="W421" s="8"/>
      <c r="X421" s="8"/>
      <c r="Y421" s="8"/>
      <c r="Z421" s="8"/>
    </row>
    <row r="422" ht="15.75" customHeight="1">
      <c r="A422" s="8"/>
      <c r="B422" s="8"/>
      <c r="C422" s="8"/>
      <c r="D422" s="595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595"/>
      <c r="R422" s="8"/>
      <c r="S422" s="8"/>
      <c r="T422" s="8"/>
      <c r="U422" s="8"/>
      <c r="V422" s="8"/>
      <c r="W422" s="8"/>
      <c r="X422" s="8"/>
      <c r="Y422" s="8"/>
      <c r="Z422" s="8"/>
    </row>
    <row r="423" ht="15.75" customHeight="1">
      <c r="A423" s="8"/>
      <c r="B423" s="8"/>
      <c r="C423" s="8"/>
      <c r="D423" s="595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595"/>
      <c r="R423" s="8"/>
      <c r="S423" s="8"/>
      <c r="T423" s="8"/>
      <c r="U423" s="8"/>
      <c r="V423" s="8"/>
      <c r="W423" s="8"/>
      <c r="X423" s="8"/>
      <c r="Y423" s="8"/>
      <c r="Z423" s="8"/>
    </row>
    <row r="424" ht="15.75" customHeight="1">
      <c r="A424" s="8"/>
      <c r="B424" s="8"/>
      <c r="C424" s="8"/>
      <c r="D424" s="595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595"/>
      <c r="R424" s="8"/>
      <c r="S424" s="8"/>
      <c r="T424" s="8"/>
      <c r="U424" s="8"/>
      <c r="V424" s="8"/>
      <c r="W424" s="8"/>
      <c r="X424" s="8"/>
      <c r="Y424" s="8"/>
      <c r="Z424" s="8"/>
    </row>
    <row r="425" ht="15.75" customHeight="1">
      <c r="A425" s="8"/>
      <c r="B425" s="8"/>
      <c r="C425" s="8"/>
      <c r="D425" s="595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595"/>
      <c r="R425" s="8"/>
      <c r="S425" s="8"/>
      <c r="T425" s="8"/>
      <c r="U425" s="8"/>
      <c r="V425" s="8"/>
      <c r="W425" s="8"/>
      <c r="X425" s="8"/>
      <c r="Y425" s="8"/>
      <c r="Z425" s="8"/>
    </row>
    <row r="426" ht="15.75" customHeight="1">
      <c r="A426" s="8"/>
      <c r="B426" s="8"/>
      <c r="C426" s="8"/>
      <c r="D426" s="595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595"/>
      <c r="R426" s="8"/>
      <c r="S426" s="8"/>
      <c r="T426" s="8"/>
      <c r="U426" s="8"/>
      <c r="V426" s="8"/>
      <c r="W426" s="8"/>
      <c r="X426" s="8"/>
      <c r="Y426" s="8"/>
      <c r="Z426" s="8"/>
    </row>
    <row r="427" ht="15.75" customHeight="1">
      <c r="A427" s="8"/>
      <c r="B427" s="8"/>
      <c r="C427" s="8"/>
      <c r="D427" s="595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595"/>
      <c r="R427" s="8"/>
      <c r="S427" s="8"/>
      <c r="T427" s="8"/>
      <c r="U427" s="8"/>
      <c r="V427" s="8"/>
      <c r="W427" s="8"/>
      <c r="X427" s="8"/>
      <c r="Y427" s="8"/>
      <c r="Z427" s="8"/>
    </row>
    <row r="428" ht="15.75" customHeight="1">
      <c r="A428" s="8"/>
      <c r="B428" s="8"/>
      <c r="C428" s="8"/>
      <c r="D428" s="595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595"/>
      <c r="R428" s="8"/>
      <c r="S428" s="8"/>
      <c r="T428" s="8"/>
      <c r="U428" s="8"/>
      <c r="V428" s="8"/>
      <c r="W428" s="8"/>
      <c r="X428" s="8"/>
      <c r="Y428" s="8"/>
      <c r="Z428" s="8"/>
    </row>
    <row r="429" ht="15.75" customHeight="1">
      <c r="A429" s="8"/>
      <c r="B429" s="8"/>
      <c r="C429" s="8"/>
      <c r="D429" s="595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595"/>
      <c r="R429" s="8"/>
      <c r="S429" s="8"/>
      <c r="T429" s="8"/>
      <c r="U429" s="8"/>
      <c r="V429" s="8"/>
      <c r="W429" s="8"/>
      <c r="X429" s="8"/>
      <c r="Y429" s="8"/>
      <c r="Z429" s="8"/>
    </row>
    <row r="430" ht="15.75" customHeight="1">
      <c r="A430" s="8"/>
      <c r="B430" s="8"/>
      <c r="C430" s="8"/>
      <c r="D430" s="595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595"/>
      <c r="R430" s="8"/>
      <c r="S430" s="8"/>
      <c r="T430" s="8"/>
      <c r="U430" s="8"/>
      <c r="V430" s="8"/>
      <c r="W430" s="8"/>
      <c r="X430" s="8"/>
      <c r="Y430" s="8"/>
      <c r="Z430" s="8"/>
    </row>
    <row r="431" ht="15.75" customHeight="1">
      <c r="A431" s="8"/>
      <c r="B431" s="8"/>
      <c r="C431" s="8"/>
      <c r="D431" s="595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595"/>
      <c r="R431" s="8"/>
      <c r="S431" s="8"/>
      <c r="T431" s="8"/>
      <c r="U431" s="8"/>
      <c r="V431" s="8"/>
      <c r="W431" s="8"/>
      <c r="X431" s="8"/>
      <c r="Y431" s="8"/>
      <c r="Z431" s="8"/>
    </row>
    <row r="432" ht="15.75" customHeight="1">
      <c r="A432" s="8"/>
      <c r="B432" s="8"/>
      <c r="C432" s="8"/>
      <c r="D432" s="595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595"/>
      <c r="R432" s="8"/>
      <c r="S432" s="8"/>
      <c r="T432" s="8"/>
      <c r="U432" s="8"/>
      <c r="V432" s="8"/>
      <c r="W432" s="8"/>
      <c r="X432" s="8"/>
      <c r="Y432" s="8"/>
      <c r="Z432" s="8"/>
    </row>
    <row r="433" ht="15.75" customHeight="1">
      <c r="A433" s="8"/>
      <c r="B433" s="8"/>
      <c r="C433" s="8"/>
      <c r="D433" s="595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595"/>
      <c r="R433" s="8"/>
      <c r="S433" s="8"/>
      <c r="T433" s="8"/>
      <c r="U433" s="8"/>
      <c r="V433" s="8"/>
      <c r="W433" s="8"/>
      <c r="X433" s="8"/>
      <c r="Y433" s="8"/>
      <c r="Z433" s="8"/>
    </row>
    <row r="434" ht="15.75" customHeight="1">
      <c r="A434" s="8"/>
      <c r="B434" s="8"/>
      <c r="C434" s="8"/>
      <c r="D434" s="595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595"/>
      <c r="R434" s="8"/>
      <c r="S434" s="8"/>
      <c r="T434" s="8"/>
      <c r="U434" s="8"/>
      <c r="V434" s="8"/>
      <c r="W434" s="8"/>
      <c r="X434" s="8"/>
      <c r="Y434" s="8"/>
      <c r="Z434" s="8"/>
    </row>
    <row r="435" ht="15.75" customHeight="1">
      <c r="A435" s="8"/>
      <c r="B435" s="8"/>
      <c r="C435" s="8"/>
      <c r="D435" s="595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595"/>
      <c r="R435" s="8"/>
      <c r="S435" s="8"/>
      <c r="T435" s="8"/>
      <c r="U435" s="8"/>
      <c r="V435" s="8"/>
      <c r="W435" s="8"/>
      <c r="X435" s="8"/>
      <c r="Y435" s="8"/>
      <c r="Z435" s="8"/>
    </row>
    <row r="436" ht="15.75" customHeight="1">
      <c r="A436" s="8"/>
      <c r="B436" s="8"/>
      <c r="C436" s="8"/>
      <c r="D436" s="595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595"/>
      <c r="R436" s="8"/>
      <c r="S436" s="8"/>
      <c r="T436" s="8"/>
      <c r="U436" s="8"/>
      <c r="V436" s="8"/>
      <c r="W436" s="8"/>
      <c r="X436" s="8"/>
      <c r="Y436" s="8"/>
      <c r="Z436" s="8"/>
    </row>
    <row r="437" ht="15.75" customHeight="1">
      <c r="A437" s="8"/>
      <c r="B437" s="8"/>
      <c r="C437" s="8"/>
      <c r="D437" s="595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595"/>
      <c r="R437" s="8"/>
      <c r="S437" s="8"/>
      <c r="T437" s="8"/>
      <c r="U437" s="8"/>
      <c r="V437" s="8"/>
      <c r="W437" s="8"/>
      <c r="X437" s="8"/>
      <c r="Y437" s="8"/>
      <c r="Z437" s="8"/>
    </row>
    <row r="438" ht="15.75" customHeight="1">
      <c r="A438" s="8"/>
      <c r="B438" s="8"/>
      <c r="C438" s="8"/>
      <c r="D438" s="595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595"/>
      <c r="R438" s="8"/>
      <c r="S438" s="8"/>
      <c r="T438" s="8"/>
      <c r="U438" s="8"/>
      <c r="V438" s="8"/>
      <c r="W438" s="8"/>
      <c r="X438" s="8"/>
      <c r="Y438" s="8"/>
      <c r="Z438" s="8"/>
    </row>
    <row r="439" ht="15.75" customHeight="1">
      <c r="A439" s="8"/>
      <c r="B439" s="8"/>
      <c r="C439" s="8"/>
      <c r="D439" s="595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595"/>
      <c r="R439" s="8"/>
      <c r="S439" s="8"/>
      <c r="T439" s="8"/>
      <c r="U439" s="8"/>
      <c r="V439" s="8"/>
      <c r="W439" s="8"/>
      <c r="X439" s="8"/>
      <c r="Y439" s="8"/>
      <c r="Z439" s="8"/>
    </row>
    <row r="440" ht="15.75" customHeight="1">
      <c r="A440" s="8"/>
      <c r="B440" s="8"/>
      <c r="C440" s="8"/>
      <c r="D440" s="595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595"/>
      <c r="R440" s="8"/>
      <c r="S440" s="8"/>
      <c r="T440" s="8"/>
      <c r="U440" s="8"/>
      <c r="V440" s="8"/>
      <c r="W440" s="8"/>
      <c r="X440" s="8"/>
      <c r="Y440" s="8"/>
      <c r="Z440" s="8"/>
    </row>
    <row r="441" ht="15.75" customHeight="1">
      <c r="A441" s="8"/>
      <c r="B441" s="8"/>
      <c r="C441" s="8"/>
      <c r="D441" s="595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595"/>
      <c r="R441" s="8"/>
      <c r="S441" s="8"/>
      <c r="T441" s="8"/>
      <c r="U441" s="8"/>
      <c r="V441" s="8"/>
      <c r="W441" s="8"/>
      <c r="X441" s="8"/>
      <c r="Y441" s="8"/>
      <c r="Z441" s="8"/>
    </row>
    <row r="442" ht="15.75" customHeight="1">
      <c r="A442" s="8"/>
      <c r="B442" s="8"/>
      <c r="C442" s="8"/>
      <c r="D442" s="595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595"/>
      <c r="R442" s="8"/>
      <c r="S442" s="8"/>
      <c r="T442" s="8"/>
      <c r="U442" s="8"/>
      <c r="V442" s="8"/>
      <c r="W442" s="8"/>
      <c r="X442" s="8"/>
      <c r="Y442" s="8"/>
      <c r="Z442" s="8"/>
    </row>
    <row r="443" ht="15.75" customHeight="1">
      <c r="A443" s="8"/>
      <c r="B443" s="8"/>
      <c r="C443" s="8"/>
      <c r="D443" s="595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595"/>
      <c r="R443" s="8"/>
      <c r="S443" s="8"/>
      <c r="T443" s="8"/>
      <c r="U443" s="8"/>
      <c r="V443" s="8"/>
      <c r="W443" s="8"/>
      <c r="X443" s="8"/>
      <c r="Y443" s="8"/>
      <c r="Z443" s="8"/>
    </row>
    <row r="444" ht="15.75" customHeight="1">
      <c r="A444" s="8"/>
      <c r="B444" s="8"/>
      <c r="C444" s="8"/>
      <c r="D444" s="595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595"/>
      <c r="R444" s="8"/>
      <c r="S444" s="8"/>
      <c r="T444" s="8"/>
      <c r="U444" s="8"/>
      <c r="V444" s="8"/>
      <c r="W444" s="8"/>
      <c r="X444" s="8"/>
      <c r="Y444" s="8"/>
      <c r="Z444" s="8"/>
    </row>
    <row r="445" ht="15.75" customHeight="1">
      <c r="A445" s="8"/>
      <c r="B445" s="8"/>
      <c r="C445" s="8"/>
      <c r="D445" s="595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595"/>
      <c r="R445" s="8"/>
      <c r="S445" s="8"/>
      <c r="T445" s="8"/>
      <c r="U445" s="8"/>
      <c r="V445" s="8"/>
      <c r="W445" s="8"/>
      <c r="X445" s="8"/>
      <c r="Y445" s="8"/>
      <c r="Z445" s="8"/>
    </row>
    <row r="446" ht="15.75" customHeight="1">
      <c r="A446" s="8"/>
      <c r="B446" s="8"/>
      <c r="C446" s="8"/>
      <c r="D446" s="595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595"/>
      <c r="R446" s="8"/>
      <c r="S446" s="8"/>
      <c r="T446" s="8"/>
      <c r="U446" s="8"/>
      <c r="V446" s="8"/>
      <c r="W446" s="8"/>
      <c r="X446" s="8"/>
      <c r="Y446" s="8"/>
      <c r="Z446" s="8"/>
    </row>
    <row r="447" ht="15.75" customHeight="1">
      <c r="A447" s="8"/>
      <c r="B447" s="8"/>
      <c r="C447" s="8"/>
      <c r="D447" s="595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595"/>
      <c r="R447" s="8"/>
      <c r="S447" s="8"/>
      <c r="T447" s="8"/>
      <c r="U447" s="8"/>
      <c r="V447" s="8"/>
      <c r="W447" s="8"/>
      <c r="X447" s="8"/>
      <c r="Y447" s="8"/>
      <c r="Z447" s="8"/>
    </row>
    <row r="448" ht="15.75" customHeight="1">
      <c r="A448" s="8"/>
      <c r="B448" s="8"/>
      <c r="C448" s="8"/>
      <c r="D448" s="595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595"/>
      <c r="R448" s="8"/>
      <c r="S448" s="8"/>
      <c r="T448" s="8"/>
      <c r="U448" s="8"/>
      <c r="V448" s="8"/>
      <c r="W448" s="8"/>
      <c r="X448" s="8"/>
      <c r="Y448" s="8"/>
      <c r="Z448" s="8"/>
    </row>
    <row r="449" ht="15.75" customHeight="1">
      <c r="A449" s="8"/>
      <c r="B449" s="8"/>
      <c r="C449" s="8"/>
      <c r="D449" s="595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595"/>
      <c r="R449" s="8"/>
      <c r="S449" s="8"/>
      <c r="T449" s="8"/>
      <c r="U449" s="8"/>
      <c r="V449" s="8"/>
      <c r="W449" s="8"/>
      <c r="X449" s="8"/>
      <c r="Y449" s="8"/>
      <c r="Z449" s="8"/>
    </row>
    <row r="450" ht="15.75" customHeight="1">
      <c r="A450" s="8"/>
      <c r="B450" s="8"/>
      <c r="C450" s="8"/>
      <c r="D450" s="595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595"/>
      <c r="R450" s="8"/>
      <c r="S450" s="8"/>
      <c r="T450" s="8"/>
      <c r="U450" s="8"/>
      <c r="V450" s="8"/>
      <c r="W450" s="8"/>
      <c r="X450" s="8"/>
      <c r="Y450" s="8"/>
      <c r="Z450" s="8"/>
    </row>
    <row r="451" ht="15.75" customHeight="1">
      <c r="A451" s="8"/>
      <c r="B451" s="8"/>
      <c r="C451" s="8"/>
      <c r="D451" s="595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595"/>
      <c r="R451" s="8"/>
      <c r="S451" s="8"/>
      <c r="T451" s="8"/>
      <c r="U451" s="8"/>
      <c r="V451" s="8"/>
      <c r="W451" s="8"/>
      <c r="X451" s="8"/>
      <c r="Y451" s="8"/>
      <c r="Z451" s="8"/>
    </row>
    <row r="452" ht="15.75" customHeight="1">
      <c r="A452" s="8"/>
      <c r="B452" s="8"/>
      <c r="C452" s="8"/>
      <c r="D452" s="595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595"/>
      <c r="R452" s="8"/>
      <c r="S452" s="8"/>
      <c r="T452" s="8"/>
      <c r="U452" s="8"/>
      <c r="V452" s="8"/>
      <c r="W452" s="8"/>
      <c r="X452" s="8"/>
      <c r="Y452" s="8"/>
      <c r="Z452" s="8"/>
    </row>
    <row r="453" ht="15.75" customHeight="1">
      <c r="A453" s="8"/>
      <c r="B453" s="8"/>
      <c r="C453" s="8"/>
      <c r="D453" s="595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595"/>
      <c r="R453" s="8"/>
      <c r="S453" s="8"/>
      <c r="T453" s="8"/>
      <c r="U453" s="8"/>
      <c r="V453" s="8"/>
      <c r="W453" s="8"/>
      <c r="X453" s="8"/>
      <c r="Y453" s="8"/>
      <c r="Z453" s="8"/>
    </row>
    <row r="454" ht="15.75" customHeight="1">
      <c r="A454" s="8"/>
      <c r="B454" s="8"/>
      <c r="C454" s="8"/>
      <c r="D454" s="595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595"/>
      <c r="R454" s="8"/>
      <c r="S454" s="8"/>
      <c r="T454" s="8"/>
      <c r="U454" s="8"/>
      <c r="V454" s="8"/>
      <c r="W454" s="8"/>
      <c r="X454" s="8"/>
      <c r="Y454" s="8"/>
      <c r="Z454" s="8"/>
    </row>
    <row r="455" ht="15.75" customHeight="1">
      <c r="A455" s="8"/>
      <c r="B455" s="8"/>
      <c r="C455" s="8"/>
      <c r="D455" s="595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595"/>
      <c r="R455" s="8"/>
      <c r="S455" s="8"/>
      <c r="T455" s="8"/>
      <c r="U455" s="8"/>
      <c r="V455" s="8"/>
      <c r="W455" s="8"/>
      <c r="X455" s="8"/>
      <c r="Y455" s="8"/>
      <c r="Z455" s="8"/>
    </row>
    <row r="456" ht="15.75" customHeight="1">
      <c r="A456" s="8"/>
      <c r="B456" s="8"/>
      <c r="C456" s="8"/>
      <c r="D456" s="595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595"/>
      <c r="R456" s="8"/>
      <c r="S456" s="8"/>
      <c r="T456" s="8"/>
      <c r="U456" s="8"/>
      <c r="V456" s="8"/>
      <c r="W456" s="8"/>
      <c r="X456" s="8"/>
      <c r="Y456" s="8"/>
      <c r="Z456" s="8"/>
    </row>
    <row r="457" ht="15.75" customHeight="1">
      <c r="A457" s="8"/>
      <c r="B457" s="8"/>
      <c r="C457" s="8"/>
      <c r="D457" s="595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595"/>
      <c r="R457" s="8"/>
      <c r="S457" s="8"/>
      <c r="T457" s="8"/>
      <c r="U457" s="8"/>
      <c r="V457" s="8"/>
      <c r="W457" s="8"/>
      <c r="X457" s="8"/>
      <c r="Y457" s="8"/>
      <c r="Z457" s="8"/>
    </row>
    <row r="458" ht="15.75" customHeight="1">
      <c r="A458" s="8"/>
      <c r="B458" s="8"/>
      <c r="C458" s="8"/>
      <c r="D458" s="595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595"/>
      <c r="R458" s="8"/>
      <c r="S458" s="8"/>
      <c r="T458" s="8"/>
      <c r="U458" s="8"/>
      <c r="V458" s="8"/>
      <c r="W458" s="8"/>
      <c r="X458" s="8"/>
      <c r="Y458" s="8"/>
      <c r="Z458" s="8"/>
    </row>
    <row r="459" ht="15.75" customHeight="1">
      <c r="A459" s="8"/>
      <c r="B459" s="8"/>
      <c r="C459" s="8"/>
      <c r="D459" s="595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595"/>
      <c r="R459" s="8"/>
      <c r="S459" s="8"/>
      <c r="T459" s="8"/>
      <c r="U459" s="8"/>
      <c r="V459" s="8"/>
      <c r="W459" s="8"/>
      <c r="X459" s="8"/>
      <c r="Y459" s="8"/>
      <c r="Z459" s="8"/>
    </row>
    <row r="460" ht="15.75" customHeight="1">
      <c r="A460" s="8"/>
      <c r="B460" s="8"/>
      <c r="C460" s="8"/>
      <c r="D460" s="595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595"/>
      <c r="R460" s="8"/>
      <c r="S460" s="8"/>
      <c r="T460" s="8"/>
      <c r="U460" s="8"/>
      <c r="V460" s="8"/>
      <c r="W460" s="8"/>
      <c r="X460" s="8"/>
      <c r="Y460" s="8"/>
      <c r="Z460" s="8"/>
    </row>
    <row r="461" ht="15.75" customHeight="1">
      <c r="A461" s="8"/>
      <c r="B461" s="8"/>
      <c r="C461" s="8"/>
      <c r="D461" s="595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595"/>
      <c r="R461" s="8"/>
      <c r="S461" s="8"/>
      <c r="T461" s="8"/>
      <c r="U461" s="8"/>
      <c r="V461" s="8"/>
      <c r="W461" s="8"/>
      <c r="X461" s="8"/>
      <c r="Y461" s="8"/>
      <c r="Z461" s="8"/>
    </row>
    <row r="462" ht="15.75" customHeight="1">
      <c r="A462" s="8"/>
      <c r="B462" s="8"/>
      <c r="C462" s="8"/>
      <c r="D462" s="595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595"/>
      <c r="R462" s="8"/>
      <c r="S462" s="8"/>
      <c r="T462" s="8"/>
      <c r="U462" s="8"/>
      <c r="V462" s="8"/>
      <c r="W462" s="8"/>
      <c r="X462" s="8"/>
      <c r="Y462" s="8"/>
      <c r="Z462" s="8"/>
    </row>
    <row r="463" ht="15.75" customHeight="1">
      <c r="A463" s="8"/>
      <c r="B463" s="8"/>
      <c r="C463" s="8"/>
      <c r="D463" s="595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595"/>
      <c r="R463" s="8"/>
      <c r="S463" s="8"/>
      <c r="T463" s="8"/>
      <c r="U463" s="8"/>
      <c r="V463" s="8"/>
      <c r="W463" s="8"/>
      <c r="X463" s="8"/>
      <c r="Y463" s="8"/>
      <c r="Z463" s="8"/>
    </row>
    <row r="464" ht="15.75" customHeight="1">
      <c r="A464" s="8"/>
      <c r="B464" s="8"/>
      <c r="C464" s="8"/>
      <c r="D464" s="595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595"/>
      <c r="R464" s="8"/>
      <c r="S464" s="8"/>
      <c r="T464" s="8"/>
      <c r="U464" s="8"/>
      <c r="V464" s="8"/>
      <c r="W464" s="8"/>
      <c r="X464" s="8"/>
      <c r="Y464" s="8"/>
      <c r="Z464" s="8"/>
    </row>
    <row r="465" ht="15.75" customHeight="1">
      <c r="A465" s="8"/>
      <c r="B465" s="8"/>
      <c r="C465" s="8"/>
      <c r="D465" s="595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595"/>
      <c r="R465" s="8"/>
      <c r="S465" s="8"/>
      <c r="T465" s="8"/>
      <c r="U465" s="8"/>
      <c r="V465" s="8"/>
      <c r="W465" s="8"/>
      <c r="X465" s="8"/>
      <c r="Y465" s="8"/>
      <c r="Z465" s="8"/>
    </row>
    <row r="466" ht="15.75" customHeight="1">
      <c r="A466" s="8"/>
      <c r="B466" s="8"/>
      <c r="C466" s="8"/>
      <c r="D466" s="595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595"/>
      <c r="R466" s="8"/>
      <c r="S466" s="8"/>
      <c r="T466" s="8"/>
      <c r="U466" s="8"/>
      <c r="V466" s="8"/>
      <c r="W466" s="8"/>
      <c r="X466" s="8"/>
      <c r="Y466" s="8"/>
      <c r="Z466" s="8"/>
    </row>
    <row r="467" ht="15.75" customHeight="1">
      <c r="A467" s="8"/>
      <c r="B467" s="8"/>
      <c r="C467" s="8"/>
      <c r="D467" s="595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595"/>
      <c r="R467" s="8"/>
      <c r="S467" s="8"/>
      <c r="T467" s="8"/>
      <c r="U467" s="8"/>
      <c r="V467" s="8"/>
      <c r="W467" s="8"/>
      <c r="X467" s="8"/>
      <c r="Y467" s="8"/>
      <c r="Z467" s="8"/>
    </row>
    <row r="468" ht="15.75" customHeight="1">
      <c r="A468" s="8"/>
      <c r="B468" s="8"/>
      <c r="C468" s="8"/>
      <c r="D468" s="595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595"/>
      <c r="R468" s="8"/>
      <c r="S468" s="8"/>
      <c r="T468" s="8"/>
      <c r="U468" s="8"/>
      <c r="V468" s="8"/>
      <c r="W468" s="8"/>
      <c r="X468" s="8"/>
      <c r="Y468" s="8"/>
      <c r="Z468" s="8"/>
    </row>
    <row r="469" ht="15.75" customHeight="1">
      <c r="A469" s="8"/>
      <c r="B469" s="8"/>
      <c r="C469" s="8"/>
      <c r="D469" s="595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595"/>
      <c r="R469" s="8"/>
      <c r="S469" s="8"/>
      <c r="T469" s="8"/>
      <c r="U469" s="8"/>
      <c r="V469" s="8"/>
      <c r="W469" s="8"/>
      <c r="X469" s="8"/>
      <c r="Y469" s="8"/>
      <c r="Z469" s="8"/>
    </row>
    <row r="470" ht="15.75" customHeight="1">
      <c r="A470" s="8"/>
      <c r="B470" s="8"/>
      <c r="C470" s="8"/>
      <c r="D470" s="595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595"/>
      <c r="R470" s="8"/>
      <c r="S470" s="8"/>
      <c r="T470" s="8"/>
      <c r="U470" s="8"/>
      <c r="V470" s="8"/>
      <c r="W470" s="8"/>
      <c r="X470" s="8"/>
      <c r="Y470" s="8"/>
      <c r="Z470" s="8"/>
    </row>
    <row r="471" ht="15.75" customHeight="1">
      <c r="A471" s="8"/>
      <c r="B471" s="8"/>
      <c r="C471" s="8"/>
      <c r="D471" s="595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595"/>
      <c r="R471" s="8"/>
      <c r="S471" s="8"/>
      <c r="T471" s="8"/>
      <c r="U471" s="8"/>
      <c r="V471" s="8"/>
      <c r="W471" s="8"/>
      <c r="X471" s="8"/>
      <c r="Y471" s="8"/>
      <c r="Z471" s="8"/>
    </row>
    <row r="472" ht="15.75" customHeight="1">
      <c r="A472" s="8"/>
      <c r="B472" s="8"/>
      <c r="C472" s="8"/>
      <c r="D472" s="595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595"/>
      <c r="R472" s="8"/>
      <c r="S472" s="8"/>
      <c r="T472" s="8"/>
      <c r="U472" s="8"/>
      <c r="V472" s="8"/>
      <c r="W472" s="8"/>
      <c r="X472" s="8"/>
      <c r="Y472" s="8"/>
      <c r="Z472" s="8"/>
    </row>
    <row r="473" ht="15.75" customHeight="1">
      <c r="A473" s="8"/>
      <c r="B473" s="8"/>
      <c r="C473" s="8"/>
      <c r="D473" s="595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595"/>
      <c r="R473" s="8"/>
      <c r="S473" s="8"/>
      <c r="T473" s="8"/>
      <c r="U473" s="8"/>
      <c r="V473" s="8"/>
      <c r="W473" s="8"/>
      <c r="X473" s="8"/>
      <c r="Y473" s="8"/>
      <c r="Z473" s="8"/>
    </row>
    <row r="474" ht="15.75" customHeight="1">
      <c r="A474" s="8"/>
      <c r="B474" s="8"/>
      <c r="C474" s="8"/>
      <c r="D474" s="595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595"/>
      <c r="R474" s="8"/>
      <c r="S474" s="8"/>
      <c r="T474" s="8"/>
      <c r="U474" s="8"/>
      <c r="V474" s="8"/>
      <c r="W474" s="8"/>
      <c r="X474" s="8"/>
      <c r="Y474" s="8"/>
      <c r="Z474" s="8"/>
    </row>
    <row r="475" ht="15.75" customHeight="1">
      <c r="A475" s="8"/>
      <c r="B475" s="8"/>
      <c r="C475" s="8"/>
      <c r="D475" s="595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595"/>
      <c r="R475" s="8"/>
      <c r="S475" s="8"/>
      <c r="T475" s="8"/>
      <c r="U475" s="8"/>
      <c r="V475" s="8"/>
      <c r="W475" s="8"/>
      <c r="X475" s="8"/>
      <c r="Y475" s="8"/>
      <c r="Z475" s="8"/>
    </row>
    <row r="476" ht="15.75" customHeight="1">
      <c r="A476" s="8"/>
      <c r="B476" s="8"/>
      <c r="C476" s="8"/>
      <c r="D476" s="595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595"/>
      <c r="R476" s="8"/>
      <c r="S476" s="8"/>
      <c r="T476" s="8"/>
      <c r="U476" s="8"/>
      <c r="V476" s="8"/>
      <c r="W476" s="8"/>
      <c r="X476" s="8"/>
      <c r="Y476" s="8"/>
      <c r="Z476" s="8"/>
    </row>
    <row r="477" ht="15.75" customHeight="1">
      <c r="A477" s="8"/>
      <c r="B477" s="8"/>
      <c r="C477" s="8"/>
      <c r="D477" s="595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595"/>
      <c r="R477" s="8"/>
      <c r="S477" s="8"/>
      <c r="T477" s="8"/>
      <c r="U477" s="8"/>
      <c r="V477" s="8"/>
      <c r="W477" s="8"/>
      <c r="X477" s="8"/>
      <c r="Y477" s="8"/>
      <c r="Z477" s="8"/>
    </row>
    <row r="478" ht="15.75" customHeight="1">
      <c r="A478" s="8"/>
      <c r="B478" s="8"/>
      <c r="C478" s="8"/>
      <c r="D478" s="595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595"/>
      <c r="R478" s="8"/>
      <c r="S478" s="8"/>
      <c r="T478" s="8"/>
      <c r="U478" s="8"/>
      <c r="V478" s="8"/>
      <c r="W478" s="8"/>
      <c r="X478" s="8"/>
      <c r="Y478" s="8"/>
      <c r="Z478" s="8"/>
    </row>
    <row r="479" ht="15.75" customHeight="1">
      <c r="A479" s="8"/>
      <c r="B479" s="8"/>
      <c r="C479" s="8"/>
      <c r="D479" s="595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595"/>
      <c r="R479" s="8"/>
      <c r="S479" s="8"/>
      <c r="T479" s="8"/>
      <c r="U479" s="8"/>
      <c r="V479" s="8"/>
      <c r="W479" s="8"/>
      <c r="X479" s="8"/>
      <c r="Y479" s="8"/>
      <c r="Z479" s="8"/>
    </row>
    <row r="480" ht="15.75" customHeight="1">
      <c r="A480" s="8"/>
      <c r="B480" s="8"/>
      <c r="C480" s="8"/>
      <c r="D480" s="595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595"/>
      <c r="R480" s="8"/>
      <c r="S480" s="8"/>
      <c r="T480" s="8"/>
      <c r="U480" s="8"/>
      <c r="V480" s="8"/>
      <c r="W480" s="8"/>
      <c r="X480" s="8"/>
      <c r="Y480" s="8"/>
      <c r="Z480" s="8"/>
    </row>
    <row r="481" ht="15.75" customHeight="1">
      <c r="A481" s="8"/>
      <c r="B481" s="8"/>
      <c r="C481" s="8"/>
      <c r="D481" s="595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595"/>
      <c r="R481" s="8"/>
      <c r="S481" s="8"/>
      <c r="T481" s="8"/>
      <c r="U481" s="8"/>
      <c r="V481" s="8"/>
      <c r="W481" s="8"/>
      <c r="X481" s="8"/>
      <c r="Y481" s="8"/>
      <c r="Z481" s="8"/>
    </row>
    <row r="482" ht="15.75" customHeight="1">
      <c r="A482" s="8"/>
      <c r="B482" s="8"/>
      <c r="C482" s="8"/>
      <c r="D482" s="595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595"/>
      <c r="R482" s="8"/>
      <c r="S482" s="8"/>
      <c r="T482" s="8"/>
      <c r="U482" s="8"/>
      <c r="V482" s="8"/>
      <c r="W482" s="8"/>
      <c r="X482" s="8"/>
      <c r="Y482" s="8"/>
      <c r="Z482" s="8"/>
    </row>
    <row r="483" ht="15.75" customHeight="1">
      <c r="A483" s="8"/>
      <c r="B483" s="8"/>
      <c r="C483" s="8"/>
      <c r="D483" s="595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595"/>
      <c r="R483" s="8"/>
      <c r="S483" s="8"/>
      <c r="T483" s="8"/>
      <c r="U483" s="8"/>
      <c r="V483" s="8"/>
      <c r="W483" s="8"/>
      <c r="X483" s="8"/>
      <c r="Y483" s="8"/>
      <c r="Z483" s="8"/>
    </row>
    <row r="484" ht="15.75" customHeight="1">
      <c r="A484" s="8"/>
      <c r="B484" s="8"/>
      <c r="C484" s="8"/>
      <c r="D484" s="595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595"/>
      <c r="R484" s="8"/>
      <c r="S484" s="8"/>
      <c r="T484" s="8"/>
      <c r="U484" s="8"/>
      <c r="V484" s="8"/>
      <c r="W484" s="8"/>
      <c r="X484" s="8"/>
      <c r="Y484" s="8"/>
      <c r="Z484" s="8"/>
    </row>
    <row r="485" ht="15.75" customHeight="1">
      <c r="A485" s="8"/>
      <c r="B485" s="8"/>
      <c r="C485" s="8"/>
      <c r="D485" s="595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595"/>
      <c r="R485" s="8"/>
      <c r="S485" s="8"/>
      <c r="T485" s="8"/>
      <c r="U485" s="8"/>
      <c r="V485" s="8"/>
      <c r="W485" s="8"/>
      <c r="X485" s="8"/>
      <c r="Y485" s="8"/>
      <c r="Z485" s="8"/>
    </row>
    <row r="486" ht="15.75" customHeight="1">
      <c r="A486" s="8"/>
      <c r="B486" s="8"/>
      <c r="C486" s="8"/>
      <c r="D486" s="595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595"/>
      <c r="R486" s="8"/>
      <c r="S486" s="8"/>
      <c r="T486" s="8"/>
      <c r="U486" s="8"/>
      <c r="V486" s="8"/>
      <c r="W486" s="8"/>
      <c r="X486" s="8"/>
      <c r="Y486" s="8"/>
      <c r="Z486" s="8"/>
    </row>
    <row r="487" ht="15.75" customHeight="1">
      <c r="A487" s="8"/>
      <c r="B487" s="8"/>
      <c r="C487" s="8"/>
      <c r="D487" s="595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595"/>
      <c r="R487" s="8"/>
      <c r="S487" s="8"/>
      <c r="T487" s="8"/>
      <c r="U487" s="8"/>
      <c r="V487" s="8"/>
      <c r="W487" s="8"/>
      <c r="X487" s="8"/>
      <c r="Y487" s="8"/>
      <c r="Z487" s="8"/>
    </row>
    <row r="488" ht="15.75" customHeight="1">
      <c r="A488" s="8"/>
      <c r="B488" s="8"/>
      <c r="C488" s="8"/>
      <c r="D488" s="595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595"/>
      <c r="R488" s="8"/>
      <c r="S488" s="8"/>
      <c r="T488" s="8"/>
      <c r="U488" s="8"/>
      <c r="V488" s="8"/>
      <c r="W488" s="8"/>
      <c r="X488" s="8"/>
      <c r="Y488" s="8"/>
      <c r="Z488" s="8"/>
    </row>
    <row r="489" ht="15.75" customHeight="1">
      <c r="A489" s="8"/>
      <c r="B489" s="8"/>
      <c r="C489" s="8"/>
      <c r="D489" s="595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595"/>
      <c r="R489" s="8"/>
      <c r="S489" s="8"/>
      <c r="T489" s="8"/>
      <c r="U489" s="8"/>
      <c r="V489" s="8"/>
      <c r="W489" s="8"/>
      <c r="X489" s="8"/>
      <c r="Y489" s="8"/>
      <c r="Z489" s="8"/>
    </row>
    <row r="490" ht="15.75" customHeight="1">
      <c r="A490" s="8"/>
      <c r="B490" s="8"/>
      <c r="C490" s="8"/>
      <c r="D490" s="595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595"/>
      <c r="R490" s="8"/>
      <c r="S490" s="8"/>
      <c r="T490" s="8"/>
      <c r="U490" s="8"/>
      <c r="V490" s="8"/>
      <c r="W490" s="8"/>
      <c r="X490" s="8"/>
      <c r="Y490" s="8"/>
      <c r="Z490" s="8"/>
    </row>
    <row r="491" ht="15.75" customHeight="1">
      <c r="A491" s="8"/>
      <c r="B491" s="8"/>
      <c r="C491" s="8"/>
      <c r="D491" s="595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595"/>
      <c r="R491" s="8"/>
      <c r="S491" s="8"/>
      <c r="T491" s="8"/>
      <c r="U491" s="8"/>
      <c r="V491" s="8"/>
      <c r="W491" s="8"/>
      <c r="X491" s="8"/>
      <c r="Y491" s="8"/>
      <c r="Z491" s="8"/>
    </row>
    <row r="492" ht="15.75" customHeight="1">
      <c r="A492" s="8"/>
      <c r="B492" s="8"/>
      <c r="C492" s="8"/>
      <c r="D492" s="595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595"/>
      <c r="R492" s="8"/>
      <c r="S492" s="8"/>
      <c r="T492" s="8"/>
      <c r="U492" s="8"/>
      <c r="V492" s="8"/>
      <c r="W492" s="8"/>
      <c r="X492" s="8"/>
      <c r="Y492" s="8"/>
      <c r="Z492" s="8"/>
    </row>
    <row r="493" ht="15.75" customHeight="1">
      <c r="A493" s="8"/>
      <c r="B493" s="8"/>
      <c r="C493" s="8"/>
      <c r="D493" s="595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595"/>
      <c r="R493" s="8"/>
      <c r="S493" s="8"/>
      <c r="T493" s="8"/>
      <c r="U493" s="8"/>
      <c r="V493" s="8"/>
      <c r="W493" s="8"/>
      <c r="X493" s="8"/>
      <c r="Y493" s="8"/>
      <c r="Z493" s="8"/>
    </row>
    <row r="494" ht="15.75" customHeight="1">
      <c r="A494" s="8"/>
      <c r="B494" s="8"/>
      <c r="C494" s="8"/>
      <c r="D494" s="595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595"/>
      <c r="R494" s="8"/>
      <c r="S494" s="8"/>
      <c r="T494" s="8"/>
      <c r="U494" s="8"/>
      <c r="V494" s="8"/>
      <c r="W494" s="8"/>
      <c r="X494" s="8"/>
      <c r="Y494" s="8"/>
      <c r="Z494" s="8"/>
    </row>
    <row r="495" ht="15.75" customHeight="1">
      <c r="A495" s="8"/>
      <c r="B495" s="8"/>
      <c r="C495" s="8"/>
      <c r="D495" s="595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595"/>
      <c r="R495" s="8"/>
      <c r="S495" s="8"/>
      <c r="T495" s="8"/>
      <c r="U495" s="8"/>
      <c r="V495" s="8"/>
      <c r="W495" s="8"/>
      <c r="X495" s="8"/>
      <c r="Y495" s="8"/>
      <c r="Z495" s="8"/>
    </row>
    <row r="496" ht="15.75" customHeight="1">
      <c r="A496" s="8"/>
      <c r="B496" s="8"/>
      <c r="C496" s="8"/>
      <c r="D496" s="595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595"/>
      <c r="R496" s="8"/>
      <c r="S496" s="8"/>
      <c r="T496" s="8"/>
      <c r="U496" s="8"/>
      <c r="V496" s="8"/>
      <c r="W496" s="8"/>
      <c r="X496" s="8"/>
      <c r="Y496" s="8"/>
      <c r="Z496" s="8"/>
    </row>
    <row r="497" ht="15.75" customHeight="1">
      <c r="A497" s="8"/>
      <c r="B497" s="8"/>
      <c r="C497" s="8"/>
      <c r="D497" s="595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595"/>
      <c r="R497" s="8"/>
      <c r="S497" s="8"/>
      <c r="T497" s="8"/>
      <c r="U497" s="8"/>
      <c r="V497" s="8"/>
      <c r="W497" s="8"/>
      <c r="X497" s="8"/>
      <c r="Y497" s="8"/>
      <c r="Z497" s="8"/>
    </row>
    <row r="498" ht="15.75" customHeight="1">
      <c r="A498" s="8"/>
      <c r="B498" s="8"/>
      <c r="C498" s="8"/>
      <c r="D498" s="595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595"/>
      <c r="R498" s="8"/>
      <c r="S498" s="8"/>
      <c r="T498" s="8"/>
      <c r="U498" s="8"/>
      <c r="V498" s="8"/>
      <c r="W498" s="8"/>
      <c r="X498" s="8"/>
      <c r="Y498" s="8"/>
      <c r="Z498" s="8"/>
    </row>
    <row r="499" ht="15.75" customHeight="1">
      <c r="A499" s="8"/>
      <c r="B499" s="8"/>
      <c r="C499" s="8"/>
      <c r="D499" s="595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595"/>
      <c r="R499" s="8"/>
      <c r="S499" s="8"/>
      <c r="T499" s="8"/>
      <c r="U499" s="8"/>
      <c r="V499" s="8"/>
      <c r="W499" s="8"/>
      <c r="X499" s="8"/>
      <c r="Y499" s="8"/>
      <c r="Z499" s="8"/>
    </row>
    <row r="500" ht="15.75" customHeight="1">
      <c r="A500" s="8"/>
      <c r="B500" s="8"/>
      <c r="C500" s="8"/>
      <c r="D500" s="595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595"/>
      <c r="R500" s="8"/>
      <c r="S500" s="8"/>
      <c r="T500" s="8"/>
      <c r="U500" s="8"/>
      <c r="V500" s="8"/>
      <c r="W500" s="8"/>
      <c r="X500" s="8"/>
      <c r="Y500" s="8"/>
      <c r="Z500" s="8"/>
    </row>
    <row r="501" ht="15.75" customHeight="1">
      <c r="A501" s="8"/>
      <c r="B501" s="8"/>
      <c r="C501" s="8"/>
      <c r="D501" s="595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595"/>
      <c r="R501" s="8"/>
      <c r="S501" s="8"/>
      <c r="T501" s="8"/>
      <c r="U501" s="8"/>
      <c r="V501" s="8"/>
      <c r="W501" s="8"/>
      <c r="X501" s="8"/>
      <c r="Y501" s="8"/>
      <c r="Z501" s="8"/>
    </row>
    <row r="502" ht="15.75" customHeight="1">
      <c r="A502" s="8"/>
      <c r="B502" s="8"/>
      <c r="C502" s="8"/>
      <c r="D502" s="595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595"/>
      <c r="R502" s="8"/>
      <c r="S502" s="8"/>
      <c r="T502" s="8"/>
      <c r="U502" s="8"/>
      <c r="V502" s="8"/>
      <c r="W502" s="8"/>
      <c r="X502" s="8"/>
      <c r="Y502" s="8"/>
      <c r="Z502" s="8"/>
    </row>
    <row r="503" ht="15.75" customHeight="1">
      <c r="A503" s="8"/>
      <c r="B503" s="8"/>
      <c r="C503" s="8"/>
      <c r="D503" s="595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595"/>
      <c r="R503" s="8"/>
      <c r="S503" s="8"/>
      <c r="T503" s="8"/>
      <c r="U503" s="8"/>
      <c r="V503" s="8"/>
      <c r="W503" s="8"/>
      <c r="X503" s="8"/>
      <c r="Y503" s="8"/>
      <c r="Z503" s="8"/>
    </row>
    <row r="504" ht="15.75" customHeight="1">
      <c r="A504" s="8"/>
      <c r="B504" s="8"/>
      <c r="C504" s="8"/>
      <c r="D504" s="595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595"/>
      <c r="R504" s="8"/>
      <c r="S504" s="8"/>
      <c r="T504" s="8"/>
      <c r="U504" s="8"/>
      <c r="V504" s="8"/>
      <c r="W504" s="8"/>
      <c r="X504" s="8"/>
      <c r="Y504" s="8"/>
      <c r="Z504" s="8"/>
    </row>
    <row r="505" ht="15.75" customHeight="1">
      <c r="A505" s="8"/>
      <c r="B505" s="8"/>
      <c r="C505" s="8"/>
      <c r="D505" s="595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595"/>
      <c r="R505" s="8"/>
      <c r="S505" s="8"/>
      <c r="T505" s="8"/>
      <c r="U505" s="8"/>
      <c r="V505" s="8"/>
      <c r="W505" s="8"/>
      <c r="X505" s="8"/>
      <c r="Y505" s="8"/>
      <c r="Z505" s="8"/>
    </row>
    <row r="506" ht="15.75" customHeight="1">
      <c r="A506" s="8"/>
      <c r="B506" s="8"/>
      <c r="C506" s="8"/>
      <c r="D506" s="595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595"/>
      <c r="R506" s="8"/>
      <c r="S506" s="8"/>
      <c r="T506" s="8"/>
      <c r="U506" s="8"/>
      <c r="V506" s="8"/>
      <c r="W506" s="8"/>
      <c r="X506" s="8"/>
      <c r="Y506" s="8"/>
      <c r="Z506" s="8"/>
    </row>
    <row r="507" ht="15.75" customHeight="1">
      <c r="A507" s="8"/>
      <c r="B507" s="8"/>
      <c r="C507" s="8"/>
      <c r="D507" s="595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595"/>
      <c r="R507" s="8"/>
      <c r="S507" s="8"/>
      <c r="T507" s="8"/>
      <c r="U507" s="8"/>
      <c r="V507" s="8"/>
      <c r="W507" s="8"/>
      <c r="X507" s="8"/>
      <c r="Y507" s="8"/>
      <c r="Z507" s="8"/>
    </row>
    <row r="508" ht="15.75" customHeight="1">
      <c r="A508" s="8"/>
      <c r="B508" s="8"/>
      <c r="C508" s="8"/>
      <c r="D508" s="595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595"/>
      <c r="R508" s="8"/>
      <c r="S508" s="8"/>
      <c r="T508" s="8"/>
      <c r="U508" s="8"/>
      <c r="V508" s="8"/>
      <c r="W508" s="8"/>
      <c r="X508" s="8"/>
      <c r="Y508" s="8"/>
      <c r="Z508" s="8"/>
    </row>
    <row r="509" ht="15.75" customHeight="1">
      <c r="A509" s="8"/>
      <c r="B509" s="8"/>
      <c r="C509" s="8"/>
      <c r="D509" s="595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595"/>
      <c r="R509" s="8"/>
      <c r="S509" s="8"/>
      <c r="T509" s="8"/>
      <c r="U509" s="8"/>
      <c r="V509" s="8"/>
      <c r="W509" s="8"/>
      <c r="X509" s="8"/>
      <c r="Y509" s="8"/>
      <c r="Z509" s="8"/>
    </row>
    <row r="510" ht="15.75" customHeight="1">
      <c r="A510" s="8"/>
      <c r="B510" s="8"/>
      <c r="C510" s="8"/>
      <c r="D510" s="595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595"/>
      <c r="R510" s="8"/>
      <c r="S510" s="8"/>
      <c r="T510" s="8"/>
      <c r="U510" s="8"/>
      <c r="V510" s="8"/>
      <c r="W510" s="8"/>
      <c r="X510" s="8"/>
      <c r="Y510" s="8"/>
      <c r="Z510" s="8"/>
    </row>
    <row r="511" ht="15.75" customHeight="1">
      <c r="A511" s="8"/>
      <c r="B511" s="8"/>
      <c r="C511" s="8"/>
      <c r="D511" s="595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595"/>
      <c r="R511" s="8"/>
      <c r="S511" s="8"/>
      <c r="T511" s="8"/>
      <c r="U511" s="8"/>
      <c r="V511" s="8"/>
      <c r="W511" s="8"/>
      <c r="X511" s="8"/>
      <c r="Y511" s="8"/>
      <c r="Z511" s="8"/>
    </row>
    <row r="512" ht="15.75" customHeight="1">
      <c r="A512" s="8"/>
      <c r="B512" s="8"/>
      <c r="C512" s="8"/>
      <c r="D512" s="595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595"/>
      <c r="R512" s="8"/>
      <c r="S512" s="8"/>
      <c r="T512" s="8"/>
      <c r="U512" s="8"/>
      <c r="V512" s="8"/>
      <c r="W512" s="8"/>
      <c r="X512" s="8"/>
      <c r="Y512" s="8"/>
      <c r="Z512" s="8"/>
    </row>
    <row r="513" ht="15.75" customHeight="1">
      <c r="A513" s="8"/>
      <c r="B513" s="8"/>
      <c r="C513" s="8"/>
      <c r="D513" s="595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595"/>
      <c r="R513" s="8"/>
      <c r="S513" s="8"/>
      <c r="T513" s="8"/>
      <c r="U513" s="8"/>
      <c r="V513" s="8"/>
      <c r="W513" s="8"/>
      <c r="X513" s="8"/>
      <c r="Y513" s="8"/>
      <c r="Z513" s="8"/>
    </row>
    <row r="514" ht="15.75" customHeight="1">
      <c r="A514" s="8"/>
      <c r="B514" s="8"/>
      <c r="C514" s="8"/>
      <c r="D514" s="595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595"/>
      <c r="R514" s="8"/>
      <c r="S514" s="8"/>
      <c r="T514" s="8"/>
      <c r="U514" s="8"/>
      <c r="V514" s="8"/>
      <c r="W514" s="8"/>
      <c r="X514" s="8"/>
      <c r="Y514" s="8"/>
      <c r="Z514" s="8"/>
    </row>
    <row r="515" ht="15.75" customHeight="1">
      <c r="A515" s="8"/>
      <c r="B515" s="8"/>
      <c r="C515" s="8"/>
      <c r="D515" s="595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595"/>
      <c r="R515" s="8"/>
      <c r="S515" s="8"/>
      <c r="T515" s="8"/>
      <c r="U515" s="8"/>
      <c r="V515" s="8"/>
      <c r="W515" s="8"/>
      <c r="X515" s="8"/>
      <c r="Y515" s="8"/>
      <c r="Z515" s="8"/>
    </row>
    <row r="516" ht="15.75" customHeight="1">
      <c r="A516" s="8"/>
      <c r="B516" s="8"/>
      <c r="C516" s="8"/>
      <c r="D516" s="595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595"/>
      <c r="R516" s="8"/>
      <c r="S516" s="8"/>
      <c r="T516" s="8"/>
      <c r="U516" s="8"/>
      <c r="V516" s="8"/>
      <c r="W516" s="8"/>
      <c r="X516" s="8"/>
      <c r="Y516" s="8"/>
      <c r="Z516" s="8"/>
    </row>
    <row r="517" ht="15.75" customHeight="1">
      <c r="A517" s="8"/>
      <c r="B517" s="8"/>
      <c r="C517" s="8"/>
      <c r="D517" s="595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595"/>
      <c r="R517" s="8"/>
      <c r="S517" s="8"/>
      <c r="T517" s="8"/>
      <c r="U517" s="8"/>
      <c r="V517" s="8"/>
      <c r="W517" s="8"/>
      <c r="X517" s="8"/>
      <c r="Y517" s="8"/>
      <c r="Z517" s="8"/>
    </row>
    <row r="518" ht="15.75" customHeight="1">
      <c r="A518" s="8"/>
      <c r="B518" s="8"/>
      <c r="C518" s="8"/>
      <c r="D518" s="595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595"/>
      <c r="R518" s="8"/>
      <c r="S518" s="8"/>
      <c r="T518" s="8"/>
      <c r="U518" s="8"/>
      <c r="V518" s="8"/>
      <c r="W518" s="8"/>
      <c r="X518" s="8"/>
      <c r="Y518" s="8"/>
      <c r="Z518" s="8"/>
    </row>
    <row r="519" ht="15.75" customHeight="1">
      <c r="A519" s="8"/>
      <c r="B519" s="8"/>
      <c r="C519" s="8"/>
      <c r="D519" s="595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595"/>
      <c r="R519" s="8"/>
      <c r="S519" s="8"/>
      <c r="T519" s="8"/>
      <c r="U519" s="8"/>
      <c r="V519" s="8"/>
      <c r="W519" s="8"/>
      <c r="X519" s="8"/>
      <c r="Y519" s="8"/>
      <c r="Z519" s="8"/>
    </row>
    <row r="520" ht="15.75" customHeight="1">
      <c r="A520" s="8"/>
      <c r="B520" s="8"/>
      <c r="C520" s="8"/>
      <c r="D520" s="595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595"/>
      <c r="R520" s="8"/>
      <c r="S520" s="8"/>
      <c r="T520" s="8"/>
      <c r="U520" s="8"/>
      <c r="V520" s="8"/>
      <c r="W520" s="8"/>
      <c r="X520" s="8"/>
      <c r="Y520" s="8"/>
      <c r="Z520" s="8"/>
    </row>
    <row r="521" ht="15.75" customHeight="1">
      <c r="A521" s="8"/>
      <c r="B521" s="8"/>
      <c r="C521" s="8"/>
      <c r="D521" s="595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595"/>
      <c r="R521" s="8"/>
      <c r="S521" s="8"/>
      <c r="T521" s="8"/>
      <c r="U521" s="8"/>
      <c r="V521" s="8"/>
      <c r="W521" s="8"/>
      <c r="X521" s="8"/>
      <c r="Y521" s="8"/>
      <c r="Z521" s="8"/>
    </row>
    <row r="522" ht="15.75" customHeight="1">
      <c r="A522" s="8"/>
      <c r="B522" s="8"/>
      <c r="C522" s="8"/>
      <c r="D522" s="595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595"/>
      <c r="R522" s="8"/>
      <c r="S522" s="8"/>
      <c r="T522" s="8"/>
      <c r="U522" s="8"/>
      <c r="V522" s="8"/>
      <c r="W522" s="8"/>
      <c r="X522" s="8"/>
      <c r="Y522" s="8"/>
      <c r="Z522" s="8"/>
    </row>
    <row r="523" ht="15.75" customHeight="1">
      <c r="A523" s="8"/>
      <c r="B523" s="8"/>
      <c r="C523" s="8"/>
      <c r="D523" s="595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595"/>
      <c r="R523" s="8"/>
      <c r="S523" s="8"/>
      <c r="T523" s="8"/>
      <c r="U523" s="8"/>
      <c r="V523" s="8"/>
      <c r="W523" s="8"/>
      <c r="X523" s="8"/>
      <c r="Y523" s="8"/>
      <c r="Z523" s="8"/>
    </row>
    <row r="524" ht="15.75" customHeight="1">
      <c r="A524" s="8"/>
      <c r="B524" s="8"/>
      <c r="C524" s="8"/>
      <c r="D524" s="595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595"/>
      <c r="R524" s="8"/>
      <c r="S524" s="8"/>
      <c r="T524" s="8"/>
      <c r="U524" s="8"/>
      <c r="V524" s="8"/>
      <c r="W524" s="8"/>
      <c r="X524" s="8"/>
      <c r="Y524" s="8"/>
      <c r="Z524" s="8"/>
    </row>
    <row r="525" ht="15.75" customHeight="1">
      <c r="A525" s="8"/>
      <c r="B525" s="8"/>
      <c r="C525" s="8"/>
      <c r="D525" s="595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595"/>
      <c r="R525" s="8"/>
      <c r="S525" s="8"/>
      <c r="T525" s="8"/>
      <c r="U525" s="8"/>
      <c r="V525" s="8"/>
      <c r="W525" s="8"/>
      <c r="X525" s="8"/>
      <c r="Y525" s="8"/>
      <c r="Z525" s="8"/>
    </row>
    <row r="526" ht="15.75" customHeight="1">
      <c r="A526" s="8"/>
      <c r="B526" s="8"/>
      <c r="C526" s="8"/>
      <c r="D526" s="595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595"/>
      <c r="R526" s="8"/>
      <c r="S526" s="8"/>
      <c r="T526" s="8"/>
      <c r="U526" s="8"/>
      <c r="V526" s="8"/>
      <c r="W526" s="8"/>
      <c r="X526" s="8"/>
      <c r="Y526" s="8"/>
      <c r="Z526" s="8"/>
    </row>
    <row r="527" ht="15.75" customHeight="1">
      <c r="A527" s="8"/>
      <c r="B527" s="8"/>
      <c r="C527" s="8"/>
      <c r="D527" s="595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595"/>
      <c r="R527" s="8"/>
      <c r="S527" s="8"/>
      <c r="T527" s="8"/>
      <c r="U527" s="8"/>
      <c r="V527" s="8"/>
      <c r="W527" s="8"/>
      <c r="X527" s="8"/>
      <c r="Y527" s="8"/>
      <c r="Z527" s="8"/>
    </row>
    <row r="528" ht="15.75" customHeight="1">
      <c r="A528" s="8"/>
      <c r="B528" s="8"/>
      <c r="C528" s="8"/>
      <c r="D528" s="595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595"/>
      <c r="R528" s="8"/>
      <c r="S528" s="8"/>
      <c r="T528" s="8"/>
      <c r="U528" s="8"/>
      <c r="V528" s="8"/>
      <c r="W528" s="8"/>
      <c r="X528" s="8"/>
      <c r="Y528" s="8"/>
      <c r="Z528" s="8"/>
    </row>
    <row r="529" ht="15.75" customHeight="1">
      <c r="A529" s="8"/>
      <c r="B529" s="8"/>
      <c r="C529" s="8"/>
      <c r="D529" s="595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595"/>
      <c r="R529" s="8"/>
      <c r="S529" s="8"/>
      <c r="T529" s="8"/>
      <c r="U529" s="8"/>
      <c r="V529" s="8"/>
      <c r="W529" s="8"/>
      <c r="X529" s="8"/>
      <c r="Y529" s="8"/>
      <c r="Z529" s="8"/>
    </row>
    <row r="530" ht="15.75" customHeight="1">
      <c r="A530" s="8"/>
      <c r="B530" s="8"/>
      <c r="C530" s="8"/>
      <c r="D530" s="595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595"/>
      <c r="R530" s="8"/>
      <c r="S530" s="8"/>
      <c r="T530" s="8"/>
      <c r="U530" s="8"/>
      <c r="V530" s="8"/>
      <c r="W530" s="8"/>
      <c r="X530" s="8"/>
      <c r="Y530" s="8"/>
      <c r="Z530" s="8"/>
    </row>
    <row r="531" ht="15.75" customHeight="1">
      <c r="A531" s="8"/>
      <c r="B531" s="8"/>
      <c r="C531" s="8"/>
      <c r="D531" s="595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595"/>
      <c r="R531" s="8"/>
      <c r="S531" s="8"/>
      <c r="T531" s="8"/>
      <c r="U531" s="8"/>
      <c r="V531" s="8"/>
      <c r="W531" s="8"/>
      <c r="X531" s="8"/>
      <c r="Y531" s="8"/>
      <c r="Z531" s="8"/>
    </row>
    <row r="532" ht="15.75" customHeight="1">
      <c r="A532" s="8"/>
      <c r="B532" s="8"/>
      <c r="C532" s="8"/>
      <c r="D532" s="595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595"/>
      <c r="R532" s="8"/>
      <c r="S532" s="8"/>
      <c r="T532" s="8"/>
      <c r="U532" s="8"/>
      <c r="V532" s="8"/>
      <c r="W532" s="8"/>
      <c r="X532" s="8"/>
      <c r="Y532" s="8"/>
      <c r="Z532" s="8"/>
    </row>
    <row r="533" ht="15.75" customHeight="1">
      <c r="A533" s="8"/>
      <c r="B533" s="8"/>
      <c r="C533" s="8"/>
      <c r="D533" s="595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595"/>
      <c r="R533" s="8"/>
      <c r="S533" s="8"/>
      <c r="T533" s="8"/>
      <c r="U533" s="8"/>
      <c r="V533" s="8"/>
      <c r="W533" s="8"/>
      <c r="X533" s="8"/>
      <c r="Y533" s="8"/>
      <c r="Z533" s="8"/>
    </row>
    <row r="534" ht="15.75" customHeight="1">
      <c r="A534" s="8"/>
      <c r="B534" s="8"/>
      <c r="C534" s="8"/>
      <c r="D534" s="595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595"/>
      <c r="R534" s="8"/>
      <c r="S534" s="8"/>
      <c r="T534" s="8"/>
      <c r="U534" s="8"/>
      <c r="V534" s="8"/>
      <c r="W534" s="8"/>
      <c r="X534" s="8"/>
      <c r="Y534" s="8"/>
      <c r="Z534" s="8"/>
    </row>
    <row r="535" ht="15.75" customHeight="1">
      <c r="A535" s="8"/>
      <c r="B535" s="8"/>
      <c r="C535" s="8"/>
      <c r="D535" s="595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595"/>
      <c r="R535" s="8"/>
      <c r="S535" s="8"/>
      <c r="T535" s="8"/>
      <c r="U535" s="8"/>
      <c r="V535" s="8"/>
      <c r="W535" s="8"/>
      <c r="X535" s="8"/>
      <c r="Y535" s="8"/>
      <c r="Z535" s="8"/>
    </row>
    <row r="536" ht="15.75" customHeight="1">
      <c r="A536" s="8"/>
      <c r="B536" s="8"/>
      <c r="C536" s="8"/>
      <c r="D536" s="595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595"/>
      <c r="R536" s="8"/>
      <c r="S536" s="8"/>
      <c r="T536" s="8"/>
      <c r="U536" s="8"/>
      <c r="V536" s="8"/>
      <c r="W536" s="8"/>
      <c r="X536" s="8"/>
      <c r="Y536" s="8"/>
      <c r="Z536" s="8"/>
    </row>
    <row r="537" ht="15.75" customHeight="1">
      <c r="A537" s="8"/>
      <c r="B537" s="8"/>
      <c r="C537" s="8"/>
      <c r="D537" s="595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595"/>
      <c r="R537" s="8"/>
      <c r="S537" s="8"/>
      <c r="T537" s="8"/>
      <c r="U537" s="8"/>
      <c r="V537" s="8"/>
      <c r="W537" s="8"/>
      <c r="X537" s="8"/>
      <c r="Y537" s="8"/>
      <c r="Z537" s="8"/>
    </row>
    <row r="538" ht="15.75" customHeight="1">
      <c r="A538" s="8"/>
      <c r="B538" s="8"/>
      <c r="C538" s="8"/>
      <c r="D538" s="595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595"/>
      <c r="R538" s="8"/>
      <c r="S538" s="8"/>
      <c r="T538" s="8"/>
      <c r="U538" s="8"/>
      <c r="V538" s="8"/>
      <c r="W538" s="8"/>
      <c r="X538" s="8"/>
      <c r="Y538" s="8"/>
      <c r="Z538" s="8"/>
    </row>
    <row r="539" ht="15.75" customHeight="1">
      <c r="A539" s="8"/>
      <c r="B539" s="8"/>
      <c r="C539" s="8"/>
      <c r="D539" s="595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595"/>
      <c r="R539" s="8"/>
      <c r="S539" s="8"/>
      <c r="T539" s="8"/>
      <c r="U539" s="8"/>
      <c r="V539" s="8"/>
      <c r="W539" s="8"/>
      <c r="X539" s="8"/>
      <c r="Y539" s="8"/>
      <c r="Z539" s="8"/>
    </row>
    <row r="540" ht="15.75" customHeight="1">
      <c r="A540" s="8"/>
      <c r="B540" s="8"/>
      <c r="C540" s="8"/>
      <c r="D540" s="595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595"/>
      <c r="R540" s="8"/>
      <c r="S540" s="8"/>
      <c r="T540" s="8"/>
      <c r="U540" s="8"/>
      <c r="V540" s="8"/>
      <c r="W540" s="8"/>
      <c r="X540" s="8"/>
      <c r="Y540" s="8"/>
      <c r="Z540" s="8"/>
    </row>
    <row r="541" ht="15.75" customHeight="1">
      <c r="A541" s="8"/>
      <c r="B541" s="8"/>
      <c r="C541" s="8"/>
      <c r="D541" s="595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595"/>
      <c r="R541" s="8"/>
      <c r="S541" s="8"/>
      <c r="T541" s="8"/>
      <c r="U541" s="8"/>
      <c r="V541" s="8"/>
      <c r="W541" s="8"/>
      <c r="X541" s="8"/>
      <c r="Y541" s="8"/>
      <c r="Z541" s="8"/>
    </row>
    <row r="542" ht="15.75" customHeight="1">
      <c r="A542" s="8"/>
      <c r="B542" s="8"/>
      <c r="C542" s="8"/>
      <c r="D542" s="595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595"/>
      <c r="R542" s="8"/>
      <c r="S542" s="8"/>
      <c r="T542" s="8"/>
      <c r="U542" s="8"/>
      <c r="V542" s="8"/>
      <c r="W542" s="8"/>
      <c r="X542" s="8"/>
      <c r="Y542" s="8"/>
      <c r="Z542" s="8"/>
    </row>
    <row r="543" ht="15.75" customHeight="1">
      <c r="A543" s="8"/>
      <c r="B543" s="8"/>
      <c r="C543" s="8"/>
      <c r="D543" s="595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595"/>
      <c r="R543" s="8"/>
      <c r="S543" s="8"/>
      <c r="T543" s="8"/>
      <c r="U543" s="8"/>
      <c r="V543" s="8"/>
      <c r="W543" s="8"/>
      <c r="X543" s="8"/>
      <c r="Y543" s="8"/>
      <c r="Z543" s="8"/>
    </row>
    <row r="544" ht="15.75" customHeight="1">
      <c r="A544" s="8"/>
      <c r="B544" s="8"/>
      <c r="C544" s="8"/>
      <c r="D544" s="595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595"/>
      <c r="R544" s="8"/>
      <c r="S544" s="8"/>
      <c r="T544" s="8"/>
      <c r="U544" s="8"/>
      <c r="V544" s="8"/>
      <c r="W544" s="8"/>
      <c r="X544" s="8"/>
      <c r="Y544" s="8"/>
      <c r="Z544" s="8"/>
    </row>
    <row r="545" ht="15.75" customHeight="1">
      <c r="A545" s="8"/>
      <c r="B545" s="8"/>
      <c r="C545" s="8"/>
      <c r="D545" s="595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595"/>
      <c r="R545" s="8"/>
      <c r="S545" s="8"/>
      <c r="T545" s="8"/>
      <c r="U545" s="8"/>
      <c r="V545" s="8"/>
      <c r="W545" s="8"/>
      <c r="X545" s="8"/>
      <c r="Y545" s="8"/>
      <c r="Z545" s="8"/>
    </row>
    <row r="546" ht="15.75" customHeight="1">
      <c r="A546" s="8"/>
      <c r="B546" s="8"/>
      <c r="C546" s="8"/>
      <c r="D546" s="595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595"/>
      <c r="R546" s="8"/>
      <c r="S546" s="8"/>
      <c r="T546" s="8"/>
      <c r="U546" s="8"/>
      <c r="V546" s="8"/>
      <c r="W546" s="8"/>
      <c r="X546" s="8"/>
      <c r="Y546" s="8"/>
      <c r="Z546" s="8"/>
    </row>
    <row r="547" ht="15.75" customHeight="1">
      <c r="A547" s="8"/>
      <c r="B547" s="8"/>
      <c r="C547" s="8"/>
      <c r="D547" s="595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595"/>
      <c r="R547" s="8"/>
      <c r="S547" s="8"/>
      <c r="T547" s="8"/>
      <c r="U547" s="8"/>
      <c r="V547" s="8"/>
      <c r="W547" s="8"/>
      <c r="X547" s="8"/>
      <c r="Y547" s="8"/>
      <c r="Z547" s="8"/>
    </row>
    <row r="548" ht="15.75" customHeight="1">
      <c r="A548" s="8"/>
      <c r="B548" s="8"/>
      <c r="C548" s="8"/>
      <c r="D548" s="595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595"/>
      <c r="R548" s="8"/>
      <c r="S548" s="8"/>
      <c r="T548" s="8"/>
      <c r="U548" s="8"/>
      <c r="V548" s="8"/>
      <c r="W548" s="8"/>
      <c r="X548" s="8"/>
      <c r="Y548" s="8"/>
      <c r="Z548" s="8"/>
    </row>
    <row r="549" ht="15.75" customHeight="1">
      <c r="A549" s="8"/>
      <c r="B549" s="8"/>
      <c r="C549" s="8"/>
      <c r="D549" s="595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595"/>
      <c r="R549" s="8"/>
      <c r="S549" s="8"/>
      <c r="T549" s="8"/>
      <c r="U549" s="8"/>
      <c r="V549" s="8"/>
      <c r="W549" s="8"/>
      <c r="X549" s="8"/>
      <c r="Y549" s="8"/>
      <c r="Z549" s="8"/>
    </row>
    <row r="550" ht="15.75" customHeight="1">
      <c r="A550" s="8"/>
      <c r="B550" s="8"/>
      <c r="C550" s="8"/>
      <c r="D550" s="595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595"/>
      <c r="R550" s="8"/>
      <c r="S550" s="8"/>
      <c r="T550" s="8"/>
      <c r="U550" s="8"/>
      <c r="V550" s="8"/>
      <c r="W550" s="8"/>
      <c r="X550" s="8"/>
      <c r="Y550" s="8"/>
      <c r="Z550" s="8"/>
    </row>
    <row r="551" ht="15.75" customHeight="1">
      <c r="A551" s="8"/>
      <c r="B551" s="8"/>
      <c r="C551" s="8"/>
      <c r="D551" s="595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595"/>
      <c r="R551" s="8"/>
      <c r="S551" s="8"/>
      <c r="T551" s="8"/>
      <c r="U551" s="8"/>
      <c r="V551" s="8"/>
      <c r="W551" s="8"/>
      <c r="X551" s="8"/>
      <c r="Y551" s="8"/>
      <c r="Z551" s="8"/>
    </row>
    <row r="552" ht="15.75" customHeight="1">
      <c r="A552" s="8"/>
      <c r="B552" s="8"/>
      <c r="C552" s="8"/>
      <c r="D552" s="595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595"/>
      <c r="R552" s="8"/>
      <c r="S552" s="8"/>
      <c r="T552" s="8"/>
      <c r="U552" s="8"/>
      <c r="V552" s="8"/>
      <c r="W552" s="8"/>
      <c r="X552" s="8"/>
      <c r="Y552" s="8"/>
      <c r="Z552" s="8"/>
    </row>
    <row r="553" ht="15.75" customHeight="1">
      <c r="A553" s="8"/>
      <c r="B553" s="8"/>
      <c r="C553" s="8"/>
      <c r="D553" s="595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595"/>
      <c r="R553" s="8"/>
      <c r="S553" s="8"/>
      <c r="T553" s="8"/>
      <c r="U553" s="8"/>
      <c r="V553" s="8"/>
      <c r="W553" s="8"/>
      <c r="X553" s="8"/>
      <c r="Y553" s="8"/>
      <c r="Z553" s="8"/>
    </row>
    <row r="554" ht="15.75" customHeight="1">
      <c r="A554" s="8"/>
      <c r="B554" s="8"/>
      <c r="C554" s="8"/>
      <c r="D554" s="595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595"/>
      <c r="R554" s="8"/>
      <c r="S554" s="8"/>
      <c r="T554" s="8"/>
      <c r="U554" s="8"/>
      <c r="V554" s="8"/>
      <c r="W554" s="8"/>
      <c r="X554" s="8"/>
      <c r="Y554" s="8"/>
      <c r="Z554" s="8"/>
    </row>
    <row r="555" ht="15.75" customHeight="1">
      <c r="A555" s="8"/>
      <c r="B555" s="8"/>
      <c r="C555" s="8"/>
      <c r="D555" s="595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595"/>
      <c r="R555" s="8"/>
      <c r="S555" s="8"/>
      <c r="T555" s="8"/>
      <c r="U555" s="8"/>
      <c r="V555" s="8"/>
      <c r="W555" s="8"/>
      <c r="X555" s="8"/>
      <c r="Y555" s="8"/>
      <c r="Z555" s="8"/>
    </row>
    <row r="556" ht="15.75" customHeight="1">
      <c r="A556" s="8"/>
      <c r="B556" s="8"/>
      <c r="C556" s="8"/>
      <c r="D556" s="595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595"/>
      <c r="R556" s="8"/>
      <c r="S556" s="8"/>
      <c r="T556" s="8"/>
      <c r="U556" s="8"/>
      <c r="V556" s="8"/>
      <c r="W556" s="8"/>
      <c r="X556" s="8"/>
      <c r="Y556" s="8"/>
      <c r="Z556" s="8"/>
    </row>
    <row r="557" ht="15.75" customHeight="1">
      <c r="A557" s="8"/>
      <c r="B557" s="8"/>
      <c r="C557" s="8"/>
      <c r="D557" s="595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595"/>
      <c r="R557" s="8"/>
      <c r="S557" s="8"/>
      <c r="T557" s="8"/>
      <c r="U557" s="8"/>
      <c r="V557" s="8"/>
      <c r="W557" s="8"/>
      <c r="X557" s="8"/>
      <c r="Y557" s="8"/>
      <c r="Z557" s="8"/>
    </row>
    <row r="558" ht="15.75" customHeight="1">
      <c r="A558" s="8"/>
      <c r="B558" s="8"/>
      <c r="C558" s="8"/>
      <c r="D558" s="595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595"/>
      <c r="R558" s="8"/>
      <c r="S558" s="8"/>
      <c r="T558" s="8"/>
      <c r="U558" s="8"/>
      <c r="V558" s="8"/>
      <c r="W558" s="8"/>
      <c r="X558" s="8"/>
      <c r="Y558" s="8"/>
      <c r="Z558" s="8"/>
    </row>
    <row r="559" ht="15.75" customHeight="1">
      <c r="A559" s="8"/>
      <c r="B559" s="8"/>
      <c r="C559" s="8"/>
      <c r="D559" s="595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595"/>
      <c r="R559" s="8"/>
      <c r="S559" s="8"/>
      <c r="T559" s="8"/>
      <c r="U559" s="8"/>
      <c r="V559" s="8"/>
      <c r="W559" s="8"/>
      <c r="X559" s="8"/>
      <c r="Y559" s="8"/>
      <c r="Z559" s="8"/>
    </row>
    <row r="560" ht="15.75" customHeight="1">
      <c r="A560" s="8"/>
      <c r="B560" s="8"/>
      <c r="C560" s="8"/>
      <c r="D560" s="595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595"/>
      <c r="R560" s="8"/>
      <c r="S560" s="8"/>
      <c r="T560" s="8"/>
      <c r="U560" s="8"/>
      <c r="V560" s="8"/>
      <c r="W560" s="8"/>
      <c r="X560" s="8"/>
      <c r="Y560" s="8"/>
      <c r="Z560" s="8"/>
    </row>
    <row r="561" ht="15.75" customHeight="1">
      <c r="A561" s="8"/>
      <c r="B561" s="8"/>
      <c r="C561" s="8"/>
      <c r="D561" s="595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595"/>
      <c r="R561" s="8"/>
      <c r="S561" s="8"/>
      <c r="T561" s="8"/>
      <c r="U561" s="8"/>
      <c r="V561" s="8"/>
      <c r="W561" s="8"/>
      <c r="X561" s="8"/>
      <c r="Y561" s="8"/>
      <c r="Z561" s="8"/>
    </row>
    <row r="562" ht="15.75" customHeight="1">
      <c r="A562" s="8"/>
      <c r="B562" s="8"/>
      <c r="C562" s="8"/>
      <c r="D562" s="595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595"/>
      <c r="R562" s="8"/>
      <c r="S562" s="8"/>
      <c r="T562" s="8"/>
      <c r="U562" s="8"/>
      <c r="V562" s="8"/>
      <c r="W562" s="8"/>
      <c r="X562" s="8"/>
      <c r="Y562" s="8"/>
      <c r="Z562" s="8"/>
    </row>
    <row r="563" ht="15.75" customHeight="1">
      <c r="A563" s="8"/>
      <c r="B563" s="8"/>
      <c r="C563" s="8"/>
      <c r="D563" s="595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595"/>
      <c r="R563" s="8"/>
      <c r="S563" s="8"/>
      <c r="T563" s="8"/>
      <c r="U563" s="8"/>
      <c r="V563" s="8"/>
      <c r="W563" s="8"/>
      <c r="X563" s="8"/>
      <c r="Y563" s="8"/>
      <c r="Z563" s="8"/>
    </row>
    <row r="564" ht="15.75" customHeight="1">
      <c r="A564" s="8"/>
      <c r="B564" s="8"/>
      <c r="C564" s="8"/>
      <c r="D564" s="595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595"/>
      <c r="R564" s="8"/>
      <c r="S564" s="8"/>
      <c r="T564" s="8"/>
      <c r="U564" s="8"/>
      <c r="V564" s="8"/>
      <c r="W564" s="8"/>
      <c r="X564" s="8"/>
      <c r="Y564" s="8"/>
      <c r="Z564" s="8"/>
    </row>
    <row r="565" ht="15.75" customHeight="1">
      <c r="A565" s="8"/>
      <c r="B565" s="8"/>
      <c r="C565" s="8"/>
      <c r="D565" s="595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595"/>
      <c r="R565" s="8"/>
      <c r="S565" s="8"/>
      <c r="T565" s="8"/>
      <c r="U565" s="8"/>
      <c r="V565" s="8"/>
      <c r="W565" s="8"/>
      <c r="X565" s="8"/>
      <c r="Y565" s="8"/>
      <c r="Z565" s="8"/>
    </row>
    <row r="566" ht="15.75" customHeight="1">
      <c r="A566" s="8"/>
      <c r="B566" s="8"/>
      <c r="C566" s="8"/>
      <c r="D566" s="595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595"/>
      <c r="R566" s="8"/>
      <c r="S566" s="8"/>
      <c r="T566" s="8"/>
      <c r="U566" s="8"/>
      <c r="V566" s="8"/>
      <c r="W566" s="8"/>
      <c r="X566" s="8"/>
      <c r="Y566" s="8"/>
      <c r="Z566" s="8"/>
    </row>
    <row r="567" ht="15.75" customHeight="1">
      <c r="A567" s="8"/>
      <c r="B567" s="8"/>
      <c r="C567" s="8"/>
      <c r="D567" s="595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595"/>
      <c r="R567" s="8"/>
      <c r="S567" s="8"/>
      <c r="T567" s="8"/>
      <c r="U567" s="8"/>
      <c r="V567" s="8"/>
      <c r="W567" s="8"/>
      <c r="X567" s="8"/>
      <c r="Y567" s="8"/>
      <c r="Z567" s="8"/>
    </row>
    <row r="568" ht="15.75" customHeight="1">
      <c r="A568" s="8"/>
      <c r="B568" s="8"/>
      <c r="C568" s="8"/>
      <c r="D568" s="595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595"/>
      <c r="R568" s="8"/>
      <c r="S568" s="8"/>
      <c r="T568" s="8"/>
      <c r="U568" s="8"/>
      <c r="V568" s="8"/>
      <c r="W568" s="8"/>
      <c r="X568" s="8"/>
      <c r="Y568" s="8"/>
      <c r="Z568" s="8"/>
    </row>
    <row r="569" ht="15.75" customHeight="1">
      <c r="A569" s="8"/>
      <c r="B569" s="8"/>
      <c r="C569" s="8"/>
      <c r="D569" s="595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595"/>
      <c r="R569" s="8"/>
      <c r="S569" s="8"/>
      <c r="T569" s="8"/>
      <c r="U569" s="8"/>
      <c r="V569" s="8"/>
      <c r="W569" s="8"/>
      <c r="X569" s="8"/>
      <c r="Y569" s="8"/>
      <c r="Z569" s="8"/>
    </row>
    <row r="570" ht="15.75" customHeight="1">
      <c r="A570" s="8"/>
      <c r="B570" s="8"/>
      <c r="C570" s="8"/>
      <c r="D570" s="595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595"/>
      <c r="R570" s="8"/>
      <c r="S570" s="8"/>
      <c r="T570" s="8"/>
      <c r="U570" s="8"/>
      <c r="V570" s="8"/>
      <c r="W570" s="8"/>
      <c r="X570" s="8"/>
      <c r="Y570" s="8"/>
      <c r="Z570" s="8"/>
    </row>
    <row r="571" ht="15.75" customHeight="1">
      <c r="A571" s="8"/>
      <c r="B571" s="8"/>
      <c r="C571" s="8"/>
      <c r="D571" s="595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595"/>
      <c r="R571" s="8"/>
      <c r="S571" s="8"/>
      <c r="T571" s="8"/>
      <c r="U571" s="8"/>
      <c r="V571" s="8"/>
      <c r="W571" s="8"/>
      <c r="X571" s="8"/>
      <c r="Y571" s="8"/>
      <c r="Z571" s="8"/>
    </row>
    <row r="572" ht="15.75" customHeight="1">
      <c r="A572" s="8"/>
      <c r="B572" s="8"/>
      <c r="C572" s="8"/>
      <c r="D572" s="595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595"/>
      <c r="R572" s="8"/>
      <c r="S572" s="8"/>
      <c r="T572" s="8"/>
      <c r="U572" s="8"/>
      <c r="V572" s="8"/>
      <c r="W572" s="8"/>
      <c r="X572" s="8"/>
      <c r="Y572" s="8"/>
      <c r="Z572" s="8"/>
    </row>
    <row r="573" ht="15.75" customHeight="1">
      <c r="A573" s="8"/>
      <c r="B573" s="8"/>
      <c r="C573" s="8"/>
      <c r="D573" s="595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595"/>
      <c r="R573" s="8"/>
      <c r="S573" s="8"/>
      <c r="T573" s="8"/>
      <c r="U573" s="8"/>
      <c r="V573" s="8"/>
      <c r="W573" s="8"/>
      <c r="X573" s="8"/>
      <c r="Y573" s="8"/>
      <c r="Z573" s="8"/>
    </row>
    <row r="574" ht="15.75" customHeight="1">
      <c r="A574" s="8"/>
      <c r="B574" s="8"/>
      <c r="C574" s="8"/>
      <c r="D574" s="595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595"/>
      <c r="R574" s="8"/>
      <c r="S574" s="8"/>
      <c r="T574" s="8"/>
      <c r="U574" s="8"/>
      <c r="V574" s="8"/>
      <c r="W574" s="8"/>
      <c r="X574" s="8"/>
      <c r="Y574" s="8"/>
      <c r="Z574" s="8"/>
    </row>
    <row r="575" ht="15.75" customHeight="1">
      <c r="A575" s="8"/>
      <c r="B575" s="8"/>
      <c r="C575" s="8"/>
      <c r="D575" s="595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595"/>
      <c r="R575" s="8"/>
      <c r="S575" s="8"/>
      <c r="T575" s="8"/>
      <c r="U575" s="8"/>
      <c r="V575" s="8"/>
      <c r="W575" s="8"/>
      <c r="X575" s="8"/>
      <c r="Y575" s="8"/>
      <c r="Z575" s="8"/>
    </row>
    <row r="576" ht="15.75" customHeight="1">
      <c r="A576" s="8"/>
      <c r="B576" s="8"/>
      <c r="C576" s="8"/>
      <c r="D576" s="595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595"/>
      <c r="R576" s="8"/>
      <c r="S576" s="8"/>
      <c r="T576" s="8"/>
      <c r="U576" s="8"/>
      <c r="V576" s="8"/>
      <c r="W576" s="8"/>
      <c r="X576" s="8"/>
      <c r="Y576" s="8"/>
      <c r="Z576" s="8"/>
    </row>
    <row r="577" ht="15.75" customHeight="1">
      <c r="A577" s="8"/>
      <c r="B577" s="8"/>
      <c r="C577" s="8"/>
      <c r="D577" s="595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595"/>
      <c r="R577" s="8"/>
      <c r="S577" s="8"/>
      <c r="T577" s="8"/>
      <c r="U577" s="8"/>
      <c r="V577" s="8"/>
      <c r="W577" s="8"/>
      <c r="X577" s="8"/>
      <c r="Y577" s="8"/>
      <c r="Z577" s="8"/>
    </row>
    <row r="578" ht="15.75" customHeight="1">
      <c r="A578" s="8"/>
      <c r="B578" s="8"/>
      <c r="C578" s="8"/>
      <c r="D578" s="595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595"/>
      <c r="R578" s="8"/>
      <c r="S578" s="8"/>
      <c r="T578" s="8"/>
      <c r="U578" s="8"/>
      <c r="V578" s="8"/>
      <c r="W578" s="8"/>
      <c r="X578" s="8"/>
      <c r="Y578" s="8"/>
      <c r="Z578" s="8"/>
    </row>
    <row r="579" ht="15.75" customHeight="1">
      <c r="A579" s="8"/>
      <c r="B579" s="8"/>
      <c r="C579" s="8"/>
      <c r="D579" s="595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595"/>
      <c r="R579" s="8"/>
      <c r="S579" s="8"/>
      <c r="T579" s="8"/>
      <c r="U579" s="8"/>
      <c r="V579" s="8"/>
      <c r="W579" s="8"/>
      <c r="X579" s="8"/>
      <c r="Y579" s="8"/>
      <c r="Z579" s="8"/>
    </row>
    <row r="580" ht="15.75" customHeight="1">
      <c r="A580" s="8"/>
      <c r="B580" s="8"/>
      <c r="C580" s="8"/>
      <c r="D580" s="595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595"/>
      <c r="R580" s="8"/>
      <c r="S580" s="8"/>
      <c r="T580" s="8"/>
      <c r="U580" s="8"/>
      <c r="V580" s="8"/>
      <c r="W580" s="8"/>
      <c r="X580" s="8"/>
      <c r="Y580" s="8"/>
      <c r="Z580" s="8"/>
    </row>
    <row r="581" ht="15.75" customHeight="1">
      <c r="A581" s="8"/>
      <c r="B581" s="8"/>
      <c r="C581" s="8"/>
      <c r="D581" s="595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595"/>
      <c r="R581" s="8"/>
      <c r="S581" s="8"/>
      <c r="T581" s="8"/>
      <c r="U581" s="8"/>
      <c r="V581" s="8"/>
      <c r="W581" s="8"/>
      <c r="X581" s="8"/>
      <c r="Y581" s="8"/>
      <c r="Z581" s="8"/>
    </row>
    <row r="582" ht="15.75" customHeight="1">
      <c r="A582" s="8"/>
      <c r="B582" s="8"/>
      <c r="C582" s="8"/>
      <c r="D582" s="595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595"/>
      <c r="R582" s="8"/>
      <c r="S582" s="8"/>
      <c r="T582" s="8"/>
      <c r="U582" s="8"/>
      <c r="V582" s="8"/>
      <c r="W582" s="8"/>
      <c r="X582" s="8"/>
      <c r="Y582" s="8"/>
      <c r="Z582" s="8"/>
    </row>
    <row r="583" ht="15.75" customHeight="1">
      <c r="A583" s="8"/>
      <c r="B583" s="8"/>
      <c r="C583" s="8"/>
      <c r="D583" s="595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595"/>
      <c r="R583" s="8"/>
      <c r="S583" s="8"/>
      <c r="T583" s="8"/>
      <c r="U583" s="8"/>
      <c r="V583" s="8"/>
      <c r="W583" s="8"/>
      <c r="X583" s="8"/>
      <c r="Y583" s="8"/>
      <c r="Z583" s="8"/>
    </row>
    <row r="584" ht="15.75" customHeight="1">
      <c r="A584" s="8"/>
      <c r="B584" s="8"/>
      <c r="C584" s="8"/>
      <c r="D584" s="595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595"/>
      <c r="R584" s="8"/>
      <c r="S584" s="8"/>
      <c r="T584" s="8"/>
      <c r="U584" s="8"/>
      <c r="V584" s="8"/>
      <c r="W584" s="8"/>
      <c r="X584" s="8"/>
      <c r="Y584" s="8"/>
      <c r="Z584" s="8"/>
    </row>
    <row r="585" ht="15.75" customHeight="1">
      <c r="A585" s="8"/>
      <c r="B585" s="8"/>
      <c r="C585" s="8"/>
      <c r="D585" s="595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595"/>
      <c r="R585" s="8"/>
      <c r="S585" s="8"/>
      <c r="T585" s="8"/>
      <c r="U585" s="8"/>
      <c r="V585" s="8"/>
      <c r="W585" s="8"/>
      <c r="X585" s="8"/>
      <c r="Y585" s="8"/>
      <c r="Z585" s="8"/>
    </row>
    <row r="586" ht="15.75" customHeight="1">
      <c r="A586" s="8"/>
      <c r="B586" s="8"/>
      <c r="C586" s="8"/>
      <c r="D586" s="595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595"/>
      <c r="R586" s="8"/>
      <c r="S586" s="8"/>
      <c r="T586" s="8"/>
      <c r="U586" s="8"/>
      <c r="V586" s="8"/>
      <c r="W586" s="8"/>
      <c r="X586" s="8"/>
      <c r="Y586" s="8"/>
      <c r="Z586" s="8"/>
    </row>
    <row r="587" ht="15.75" customHeight="1">
      <c r="A587" s="8"/>
      <c r="B587" s="8"/>
      <c r="C587" s="8"/>
      <c r="D587" s="595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595"/>
      <c r="R587" s="8"/>
      <c r="S587" s="8"/>
      <c r="T587" s="8"/>
      <c r="U587" s="8"/>
      <c r="V587" s="8"/>
      <c r="W587" s="8"/>
      <c r="X587" s="8"/>
      <c r="Y587" s="8"/>
      <c r="Z587" s="8"/>
    </row>
    <row r="588" ht="15.75" customHeight="1">
      <c r="A588" s="8"/>
      <c r="B588" s="8"/>
      <c r="C588" s="8"/>
      <c r="D588" s="595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595"/>
      <c r="R588" s="8"/>
      <c r="S588" s="8"/>
      <c r="T588" s="8"/>
      <c r="U588" s="8"/>
      <c r="V588" s="8"/>
      <c r="W588" s="8"/>
      <c r="X588" s="8"/>
      <c r="Y588" s="8"/>
      <c r="Z588" s="8"/>
    </row>
    <row r="589" ht="15.75" customHeight="1">
      <c r="A589" s="8"/>
      <c r="B589" s="8"/>
      <c r="C589" s="8"/>
      <c r="D589" s="595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595"/>
      <c r="R589" s="8"/>
      <c r="S589" s="8"/>
      <c r="T589" s="8"/>
      <c r="U589" s="8"/>
      <c r="V589" s="8"/>
      <c r="W589" s="8"/>
      <c r="X589" s="8"/>
      <c r="Y589" s="8"/>
      <c r="Z589" s="8"/>
    </row>
    <row r="590" ht="15.75" customHeight="1">
      <c r="A590" s="8"/>
      <c r="B590" s="8"/>
      <c r="C590" s="8"/>
      <c r="D590" s="595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595"/>
      <c r="R590" s="8"/>
      <c r="S590" s="8"/>
      <c r="T590" s="8"/>
      <c r="U590" s="8"/>
      <c r="V590" s="8"/>
      <c r="W590" s="8"/>
      <c r="X590" s="8"/>
      <c r="Y590" s="8"/>
      <c r="Z590" s="8"/>
    </row>
    <row r="591" ht="15.75" customHeight="1">
      <c r="A591" s="8"/>
      <c r="B591" s="8"/>
      <c r="C591" s="8"/>
      <c r="D591" s="595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595"/>
      <c r="R591" s="8"/>
      <c r="S591" s="8"/>
      <c r="T591" s="8"/>
      <c r="U591" s="8"/>
      <c r="V591" s="8"/>
      <c r="W591" s="8"/>
      <c r="X591" s="8"/>
      <c r="Y591" s="8"/>
      <c r="Z591" s="8"/>
    </row>
    <row r="592" ht="15.75" customHeight="1">
      <c r="A592" s="8"/>
      <c r="B592" s="8"/>
      <c r="C592" s="8"/>
      <c r="D592" s="595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595"/>
      <c r="R592" s="8"/>
      <c r="S592" s="8"/>
      <c r="T592" s="8"/>
      <c r="U592" s="8"/>
      <c r="V592" s="8"/>
      <c r="W592" s="8"/>
      <c r="X592" s="8"/>
      <c r="Y592" s="8"/>
      <c r="Z592" s="8"/>
    </row>
    <row r="593" ht="15.75" customHeight="1">
      <c r="A593" s="8"/>
      <c r="B593" s="8"/>
      <c r="C593" s="8"/>
      <c r="D593" s="595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595"/>
      <c r="R593" s="8"/>
      <c r="S593" s="8"/>
      <c r="T593" s="8"/>
      <c r="U593" s="8"/>
      <c r="V593" s="8"/>
      <c r="W593" s="8"/>
      <c r="X593" s="8"/>
      <c r="Y593" s="8"/>
      <c r="Z593" s="8"/>
    </row>
    <row r="594" ht="15.75" customHeight="1">
      <c r="A594" s="8"/>
      <c r="B594" s="8"/>
      <c r="C594" s="8"/>
      <c r="D594" s="595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595"/>
      <c r="R594" s="8"/>
      <c r="S594" s="8"/>
      <c r="T594" s="8"/>
      <c r="U594" s="8"/>
      <c r="V594" s="8"/>
      <c r="W594" s="8"/>
      <c r="X594" s="8"/>
      <c r="Y594" s="8"/>
      <c r="Z594" s="8"/>
    </row>
    <row r="595" ht="15.75" customHeight="1">
      <c r="A595" s="8"/>
      <c r="B595" s="8"/>
      <c r="C595" s="8"/>
      <c r="D595" s="595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595"/>
      <c r="R595" s="8"/>
      <c r="S595" s="8"/>
      <c r="T595" s="8"/>
      <c r="U595" s="8"/>
      <c r="V595" s="8"/>
      <c r="W595" s="8"/>
      <c r="X595" s="8"/>
      <c r="Y595" s="8"/>
      <c r="Z595" s="8"/>
    </row>
    <row r="596" ht="15.75" customHeight="1">
      <c r="A596" s="8"/>
      <c r="B596" s="8"/>
      <c r="C596" s="8"/>
      <c r="D596" s="595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595"/>
      <c r="R596" s="8"/>
      <c r="S596" s="8"/>
      <c r="T596" s="8"/>
      <c r="U596" s="8"/>
      <c r="V596" s="8"/>
      <c r="W596" s="8"/>
      <c r="X596" s="8"/>
      <c r="Y596" s="8"/>
      <c r="Z596" s="8"/>
    </row>
    <row r="597" ht="15.75" customHeight="1">
      <c r="A597" s="8"/>
      <c r="B597" s="8"/>
      <c r="C597" s="8"/>
      <c r="D597" s="595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595"/>
      <c r="R597" s="8"/>
      <c r="S597" s="8"/>
      <c r="T597" s="8"/>
      <c r="U597" s="8"/>
      <c r="V597" s="8"/>
      <c r="W597" s="8"/>
      <c r="X597" s="8"/>
      <c r="Y597" s="8"/>
      <c r="Z597" s="8"/>
    </row>
    <row r="598" ht="15.75" customHeight="1">
      <c r="A598" s="8"/>
      <c r="B598" s="8"/>
      <c r="C598" s="8"/>
      <c r="D598" s="595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595"/>
      <c r="R598" s="8"/>
      <c r="S598" s="8"/>
      <c r="T598" s="8"/>
      <c r="U598" s="8"/>
      <c r="V598" s="8"/>
      <c r="W598" s="8"/>
      <c r="X598" s="8"/>
      <c r="Y598" s="8"/>
      <c r="Z598" s="8"/>
    </row>
    <row r="599" ht="15.75" customHeight="1">
      <c r="A599" s="8"/>
      <c r="B599" s="8"/>
      <c r="C599" s="8"/>
      <c r="D599" s="595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595"/>
      <c r="R599" s="8"/>
      <c r="S599" s="8"/>
      <c r="T599" s="8"/>
      <c r="U599" s="8"/>
      <c r="V599" s="8"/>
      <c r="W599" s="8"/>
      <c r="X599" s="8"/>
      <c r="Y599" s="8"/>
      <c r="Z599" s="8"/>
    </row>
    <row r="600" ht="15.75" customHeight="1">
      <c r="A600" s="8"/>
      <c r="B600" s="8"/>
      <c r="C600" s="8"/>
      <c r="D600" s="595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595"/>
      <c r="R600" s="8"/>
      <c r="S600" s="8"/>
      <c r="T600" s="8"/>
      <c r="U600" s="8"/>
      <c r="V600" s="8"/>
      <c r="W600" s="8"/>
      <c r="X600" s="8"/>
      <c r="Y600" s="8"/>
      <c r="Z600" s="8"/>
    </row>
    <row r="601" ht="15.75" customHeight="1">
      <c r="A601" s="8"/>
      <c r="B601" s="8"/>
      <c r="C601" s="8"/>
      <c r="D601" s="595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595"/>
      <c r="R601" s="8"/>
      <c r="S601" s="8"/>
      <c r="T601" s="8"/>
      <c r="U601" s="8"/>
      <c r="V601" s="8"/>
      <c r="W601" s="8"/>
      <c r="X601" s="8"/>
      <c r="Y601" s="8"/>
      <c r="Z601" s="8"/>
    </row>
    <row r="602" ht="15.75" customHeight="1">
      <c r="A602" s="8"/>
      <c r="B602" s="8"/>
      <c r="C602" s="8"/>
      <c r="D602" s="595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595"/>
      <c r="R602" s="8"/>
      <c r="S602" s="8"/>
      <c r="T602" s="8"/>
      <c r="U602" s="8"/>
      <c r="V602" s="8"/>
      <c r="W602" s="8"/>
      <c r="X602" s="8"/>
      <c r="Y602" s="8"/>
      <c r="Z602" s="8"/>
    </row>
    <row r="603" ht="15.75" customHeight="1">
      <c r="A603" s="8"/>
      <c r="B603" s="8"/>
      <c r="C603" s="8"/>
      <c r="D603" s="595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595"/>
      <c r="R603" s="8"/>
      <c r="S603" s="8"/>
      <c r="T603" s="8"/>
      <c r="U603" s="8"/>
      <c r="V603" s="8"/>
      <c r="W603" s="8"/>
      <c r="X603" s="8"/>
      <c r="Y603" s="8"/>
      <c r="Z603" s="8"/>
    </row>
    <row r="604" ht="15.75" customHeight="1">
      <c r="A604" s="8"/>
      <c r="B604" s="8"/>
      <c r="C604" s="8"/>
      <c r="D604" s="595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595"/>
      <c r="R604" s="8"/>
      <c r="S604" s="8"/>
      <c r="T604" s="8"/>
      <c r="U604" s="8"/>
      <c r="V604" s="8"/>
      <c r="W604" s="8"/>
      <c r="X604" s="8"/>
      <c r="Y604" s="8"/>
      <c r="Z604" s="8"/>
    </row>
    <row r="605" ht="15.75" customHeight="1">
      <c r="A605" s="8"/>
      <c r="B605" s="8"/>
      <c r="C605" s="8"/>
      <c r="D605" s="595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595"/>
      <c r="R605" s="8"/>
      <c r="S605" s="8"/>
      <c r="T605" s="8"/>
      <c r="U605" s="8"/>
      <c r="V605" s="8"/>
      <c r="W605" s="8"/>
      <c r="X605" s="8"/>
      <c r="Y605" s="8"/>
      <c r="Z605" s="8"/>
    </row>
    <row r="606" ht="15.75" customHeight="1">
      <c r="A606" s="8"/>
      <c r="B606" s="8"/>
      <c r="C606" s="8"/>
      <c r="D606" s="595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595"/>
      <c r="R606" s="8"/>
      <c r="S606" s="8"/>
      <c r="T606" s="8"/>
      <c r="U606" s="8"/>
      <c r="V606" s="8"/>
      <c r="W606" s="8"/>
      <c r="X606" s="8"/>
      <c r="Y606" s="8"/>
      <c r="Z606" s="8"/>
    </row>
    <row r="607" ht="15.75" customHeight="1">
      <c r="A607" s="8"/>
      <c r="B607" s="8"/>
      <c r="C607" s="8"/>
      <c r="D607" s="595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595"/>
      <c r="R607" s="8"/>
      <c r="S607" s="8"/>
      <c r="T607" s="8"/>
      <c r="U607" s="8"/>
      <c r="V607" s="8"/>
      <c r="W607" s="8"/>
      <c r="X607" s="8"/>
      <c r="Y607" s="8"/>
      <c r="Z607" s="8"/>
    </row>
    <row r="608" ht="15.75" customHeight="1">
      <c r="A608" s="8"/>
      <c r="B608" s="8"/>
      <c r="C608" s="8"/>
      <c r="D608" s="595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595"/>
      <c r="R608" s="8"/>
      <c r="S608" s="8"/>
      <c r="T608" s="8"/>
      <c r="U608" s="8"/>
      <c r="V608" s="8"/>
      <c r="W608" s="8"/>
      <c r="X608" s="8"/>
      <c r="Y608" s="8"/>
      <c r="Z608" s="8"/>
    </row>
    <row r="609" ht="15.75" customHeight="1">
      <c r="A609" s="8"/>
      <c r="B609" s="8"/>
      <c r="C609" s="8"/>
      <c r="D609" s="595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595"/>
      <c r="R609" s="8"/>
      <c r="S609" s="8"/>
      <c r="T609" s="8"/>
      <c r="U609" s="8"/>
      <c r="V609" s="8"/>
      <c r="W609" s="8"/>
      <c r="X609" s="8"/>
      <c r="Y609" s="8"/>
      <c r="Z609" s="8"/>
    </row>
    <row r="610" ht="15.75" customHeight="1">
      <c r="A610" s="8"/>
      <c r="B610" s="8"/>
      <c r="C610" s="8"/>
      <c r="D610" s="595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595"/>
      <c r="R610" s="8"/>
      <c r="S610" s="8"/>
      <c r="T610" s="8"/>
      <c r="U610" s="8"/>
      <c r="V610" s="8"/>
      <c r="W610" s="8"/>
      <c r="X610" s="8"/>
      <c r="Y610" s="8"/>
      <c r="Z610" s="8"/>
    </row>
    <row r="611" ht="15.75" customHeight="1">
      <c r="A611" s="8"/>
      <c r="B611" s="8"/>
      <c r="C611" s="8"/>
      <c r="D611" s="595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595"/>
      <c r="R611" s="8"/>
      <c r="S611" s="8"/>
      <c r="T611" s="8"/>
      <c r="U611" s="8"/>
      <c r="V611" s="8"/>
      <c r="W611" s="8"/>
      <c r="X611" s="8"/>
      <c r="Y611" s="8"/>
      <c r="Z611" s="8"/>
    </row>
    <row r="612" ht="15.75" customHeight="1">
      <c r="A612" s="8"/>
      <c r="B612" s="8"/>
      <c r="C612" s="8"/>
      <c r="D612" s="595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595"/>
      <c r="R612" s="8"/>
      <c r="S612" s="8"/>
      <c r="T612" s="8"/>
      <c r="U612" s="8"/>
      <c r="V612" s="8"/>
      <c r="W612" s="8"/>
      <c r="X612" s="8"/>
      <c r="Y612" s="8"/>
      <c r="Z612" s="8"/>
    </row>
    <row r="613" ht="15.75" customHeight="1">
      <c r="A613" s="8"/>
      <c r="B613" s="8"/>
      <c r="C613" s="8"/>
      <c r="D613" s="595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595"/>
      <c r="R613" s="8"/>
      <c r="S613" s="8"/>
      <c r="T613" s="8"/>
      <c r="U613" s="8"/>
      <c r="V613" s="8"/>
      <c r="W613" s="8"/>
      <c r="X613" s="8"/>
      <c r="Y613" s="8"/>
      <c r="Z613" s="8"/>
    </row>
    <row r="614" ht="15.75" customHeight="1">
      <c r="A614" s="8"/>
      <c r="B614" s="8"/>
      <c r="C614" s="8"/>
      <c r="D614" s="595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595"/>
      <c r="R614" s="8"/>
      <c r="S614" s="8"/>
      <c r="T614" s="8"/>
      <c r="U614" s="8"/>
      <c r="V614" s="8"/>
      <c r="W614" s="8"/>
      <c r="X614" s="8"/>
      <c r="Y614" s="8"/>
      <c r="Z614" s="8"/>
    </row>
    <row r="615" ht="15.75" customHeight="1">
      <c r="A615" s="8"/>
      <c r="B615" s="8"/>
      <c r="C615" s="8"/>
      <c r="D615" s="595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595"/>
      <c r="R615" s="8"/>
      <c r="S615" s="8"/>
      <c r="T615" s="8"/>
      <c r="U615" s="8"/>
      <c r="V615" s="8"/>
      <c r="W615" s="8"/>
      <c r="X615" s="8"/>
      <c r="Y615" s="8"/>
      <c r="Z615" s="8"/>
    </row>
    <row r="616" ht="15.75" customHeight="1">
      <c r="A616" s="8"/>
      <c r="B616" s="8"/>
      <c r="C616" s="8"/>
      <c r="D616" s="595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595"/>
      <c r="R616" s="8"/>
      <c r="S616" s="8"/>
      <c r="T616" s="8"/>
      <c r="U616" s="8"/>
      <c r="V616" s="8"/>
      <c r="W616" s="8"/>
      <c r="X616" s="8"/>
      <c r="Y616" s="8"/>
      <c r="Z616" s="8"/>
    </row>
    <row r="617" ht="15.75" customHeight="1">
      <c r="A617" s="8"/>
      <c r="B617" s="8"/>
      <c r="C617" s="8"/>
      <c r="D617" s="595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595"/>
      <c r="R617" s="8"/>
      <c r="S617" s="8"/>
      <c r="T617" s="8"/>
      <c r="U617" s="8"/>
      <c r="V617" s="8"/>
      <c r="W617" s="8"/>
      <c r="X617" s="8"/>
      <c r="Y617" s="8"/>
      <c r="Z617" s="8"/>
    </row>
    <row r="618" ht="15.75" customHeight="1">
      <c r="A618" s="8"/>
      <c r="B618" s="8"/>
      <c r="C618" s="8"/>
      <c r="D618" s="595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595"/>
      <c r="R618" s="8"/>
      <c r="S618" s="8"/>
      <c r="T618" s="8"/>
      <c r="U618" s="8"/>
      <c r="V618" s="8"/>
      <c r="W618" s="8"/>
      <c r="X618" s="8"/>
      <c r="Y618" s="8"/>
      <c r="Z618" s="8"/>
    </row>
    <row r="619" ht="15.75" customHeight="1">
      <c r="A619" s="8"/>
      <c r="B619" s="8"/>
      <c r="C619" s="8"/>
      <c r="D619" s="595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595"/>
      <c r="R619" s="8"/>
      <c r="S619" s="8"/>
      <c r="T619" s="8"/>
      <c r="U619" s="8"/>
      <c r="V619" s="8"/>
      <c r="W619" s="8"/>
      <c r="X619" s="8"/>
      <c r="Y619" s="8"/>
      <c r="Z619" s="8"/>
    </row>
    <row r="620" ht="15.75" customHeight="1">
      <c r="A620" s="8"/>
      <c r="B620" s="8"/>
      <c r="C620" s="8"/>
      <c r="D620" s="595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595"/>
      <c r="R620" s="8"/>
      <c r="S620" s="8"/>
      <c r="T620" s="8"/>
      <c r="U620" s="8"/>
      <c r="V620" s="8"/>
      <c r="W620" s="8"/>
      <c r="X620" s="8"/>
      <c r="Y620" s="8"/>
      <c r="Z620" s="8"/>
    </row>
    <row r="621" ht="15.75" customHeight="1">
      <c r="A621" s="8"/>
      <c r="B621" s="8"/>
      <c r="C621" s="8"/>
      <c r="D621" s="595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595"/>
      <c r="R621" s="8"/>
      <c r="S621" s="8"/>
      <c r="T621" s="8"/>
      <c r="U621" s="8"/>
      <c r="V621" s="8"/>
      <c r="W621" s="8"/>
      <c r="X621" s="8"/>
      <c r="Y621" s="8"/>
      <c r="Z621" s="8"/>
    </row>
    <row r="622" ht="15.75" customHeight="1">
      <c r="A622" s="8"/>
      <c r="B622" s="8"/>
      <c r="C622" s="8"/>
      <c r="D622" s="595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595"/>
      <c r="R622" s="8"/>
      <c r="S622" s="8"/>
      <c r="T622" s="8"/>
      <c r="U622" s="8"/>
      <c r="V622" s="8"/>
      <c r="W622" s="8"/>
      <c r="X622" s="8"/>
      <c r="Y622" s="8"/>
      <c r="Z622" s="8"/>
    </row>
    <row r="623" ht="15.75" customHeight="1">
      <c r="A623" s="8"/>
      <c r="B623" s="8"/>
      <c r="C623" s="8"/>
      <c r="D623" s="595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595"/>
      <c r="R623" s="8"/>
      <c r="S623" s="8"/>
      <c r="T623" s="8"/>
      <c r="U623" s="8"/>
      <c r="V623" s="8"/>
      <c r="W623" s="8"/>
      <c r="X623" s="8"/>
      <c r="Y623" s="8"/>
      <c r="Z623" s="8"/>
    </row>
    <row r="624" ht="15.75" customHeight="1">
      <c r="A624" s="8"/>
      <c r="B624" s="8"/>
      <c r="C624" s="8"/>
      <c r="D624" s="595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595"/>
      <c r="R624" s="8"/>
      <c r="S624" s="8"/>
      <c r="T624" s="8"/>
      <c r="U624" s="8"/>
      <c r="V624" s="8"/>
      <c r="W624" s="8"/>
      <c r="X624" s="8"/>
      <c r="Y624" s="8"/>
      <c r="Z624" s="8"/>
    </row>
    <row r="625" ht="15.75" customHeight="1">
      <c r="A625" s="8"/>
      <c r="B625" s="8"/>
      <c r="C625" s="8"/>
      <c r="D625" s="595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595"/>
      <c r="R625" s="8"/>
      <c r="S625" s="8"/>
      <c r="T625" s="8"/>
      <c r="U625" s="8"/>
      <c r="V625" s="8"/>
      <c r="W625" s="8"/>
      <c r="X625" s="8"/>
      <c r="Y625" s="8"/>
      <c r="Z625" s="8"/>
    </row>
    <row r="626" ht="15.75" customHeight="1">
      <c r="A626" s="8"/>
      <c r="B626" s="8"/>
      <c r="C626" s="8"/>
      <c r="D626" s="595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595"/>
      <c r="R626" s="8"/>
      <c r="S626" s="8"/>
      <c r="T626" s="8"/>
      <c r="U626" s="8"/>
      <c r="V626" s="8"/>
      <c r="W626" s="8"/>
      <c r="X626" s="8"/>
      <c r="Y626" s="8"/>
      <c r="Z626" s="8"/>
    </row>
    <row r="627" ht="15.75" customHeight="1">
      <c r="A627" s="8"/>
      <c r="B627" s="8"/>
      <c r="C627" s="8"/>
      <c r="D627" s="595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595"/>
      <c r="R627" s="8"/>
      <c r="S627" s="8"/>
      <c r="T627" s="8"/>
      <c r="U627" s="8"/>
      <c r="V627" s="8"/>
      <c r="W627" s="8"/>
      <c r="X627" s="8"/>
      <c r="Y627" s="8"/>
      <c r="Z627" s="8"/>
    </row>
    <row r="628" ht="15.75" customHeight="1">
      <c r="A628" s="8"/>
      <c r="B628" s="8"/>
      <c r="C628" s="8"/>
      <c r="D628" s="595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595"/>
      <c r="R628" s="8"/>
      <c r="S628" s="8"/>
      <c r="T628" s="8"/>
      <c r="U628" s="8"/>
      <c r="V628" s="8"/>
      <c r="W628" s="8"/>
      <c r="X628" s="8"/>
      <c r="Y628" s="8"/>
      <c r="Z628" s="8"/>
    </row>
    <row r="629" ht="15.75" customHeight="1">
      <c r="A629" s="8"/>
      <c r="B629" s="8"/>
      <c r="C629" s="8"/>
      <c r="D629" s="595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595"/>
      <c r="R629" s="8"/>
      <c r="S629" s="8"/>
      <c r="T629" s="8"/>
      <c r="U629" s="8"/>
      <c r="V629" s="8"/>
      <c r="W629" s="8"/>
      <c r="X629" s="8"/>
      <c r="Y629" s="8"/>
      <c r="Z629" s="8"/>
    </row>
    <row r="630" ht="15.75" customHeight="1">
      <c r="A630" s="8"/>
      <c r="B630" s="8"/>
      <c r="C630" s="8"/>
      <c r="D630" s="595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595"/>
      <c r="R630" s="8"/>
      <c r="S630" s="8"/>
      <c r="T630" s="8"/>
      <c r="U630" s="8"/>
      <c r="V630" s="8"/>
      <c r="W630" s="8"/>
      <c r="X630" s="8"/>
      <c r="Y630" s="8"/>
      <c r="Z630" s="8"/>
    </row>
    <row r="631" ht="15.75" customHeight="1">
      <c r="A631" s="8"/>
      <c r="B631" s="8"/>
      <c r="C631" s="8"/>
      <c r="D631" s="595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595"/>
      <c r="R631" s="8"/>
      <c r="S631" s="8"/>
      <c r="T631" s="8"/>
      <c r="U631" s="8"/>
      <c r="V631" s="8"/>
      <c r="W631" s="8"/>
      <c r="X631" s="8"/>
      <c r="Y631" s="8"/>
      <c r="Z631" s="8"/>
    </row>
    <row r="632" ht="15.75" customHeight="1">
      <c r="A632" s="8"/>
      <c r="B632" s="8"/>
      <c r="C632" s="8"/>
      <c r="D632" s="595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595"/>
      <c r="R632" s="8"/>
      <c r="S632" s="8"/>
      <c r="T632" s="8"/>
      <c r="U632" s="8"/>
      <c r="V632" s="8"/>
      <c r="W632" s="8"/>
      <c r="X632" s="8"/>
      <c r="Y632" s="8"/>
      <c r="Z632" s="8"/>
    </row>
    <row r="633" ht="15.75" customHeight="1">
      <c r="A633" s="8"/>
      <c r="B633" s="8"/>
      <c r="C633" s="8"/>
      <c r="D633" s="595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595"/>
      <c r="R633" s="8"/>
      <c r="S633" s="8"/>
      <c r="T633" s="8"/>
      <c r="U633" s="8"/>
      <c r="V633" s="8"/>
      <c r="W633" s="8"/>
      <c r="X633" s="8"/>
      <c r="Y633" s="8"/>
      <c r="Z633" s="8"/>
    </row>
    <row r="634" ht="15.75" customHeight="1">
      <c r="A634" s="8"/>
      <c r="B634" s="8"/>
      <c r="C634" s="8"/>
      <c r="D634" s="595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595"/>
      <c r="R634" s="8"/>
      <c r="S634" s="8"/>
      <c r="T634" s="8"/>
      <c r="U634" s="8"/>
      <c r="V634" s="8"/>
      <c r="W634" s="8"/>
      <c r="X634" s="8"/>
      <c r="Y634" s="8"/>
      <c r="Z634" s="8"/>
    </row>
    <row r="635" ht="15.75" customHeight="1">
      <c r="A635" s="8"/>
      <c r="B635" s="8"/>
      <c r="C635" s="8"/>
      <c r="D635" s="595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595"/>
      <c r="R635" s="8"/>
      <c r="S635" s="8"/>
      <c r="T635" s="8"/>
      <c r="U635" s="8"/>
      <c r="V635" s="8"/>
      <c r="W635" s="8"/>
      <c r="X635" s="8"/>
      <c r="Y635" s="8"/>
      <c r="Z635" s="8"/>
    </row>
    <row r="636" ht="15.75" customHeight="1">
      <c r="A636" s="8"/>
      <c r="B636" s="8"/>
      <c r="C636" s="8"/>
      <c r="D636" s="595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595"/>
      <c r="R636" s="8"/>
      <c r="S636" s="8"/>
      <c r="T636" s="8"/>
      <c r="U636" s="8"/>
      <c r="V636" s="8"/>
      <c r="W636" s="8"/>
      <c r="X636" s="8"/>
      <c r="Y636" s="8"/>
      <c r="Z636" s="8"/>
    </row>
    <row r="637" ht="15.75" customHeight="1">
      <c r="A637" s="8"/>
      <c r="B637" s="8"/>
      <c r="C637" s="8"/>
      <c r="D637" s="595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595"/>
      <c r="R637" s="8"/>
      <c r="S637" s="8"/>
      <c r="T637" s="8"/>
      <c r="U637" s="8"/>
      <c r="V637" s="8"/>
      <c r="W637" s="8"/>
      <c r="X637" s="8"/>
      <c r="Y637" s="8"/>
      <c r="Z637" s="8"/>
    </row>
    <row r="638" ht="15.75" customHeight="1">
      <c r="A638" s="8"/>
      <c r="B638" s="8"/>
      <c r="C638" s="8"/>
      <c r="D638" s="595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595"/>
      <c r="R638" s="8"/>
      <c r="S638" s="8"/>
      <c r="T638" s="8"/>
      <c r="U638" s="8"/>
      <c r="V638" s="8"/>
      <c r="W638" s="8"/>
      <c r="X638" s="8"/>
      <c r="Y638" s="8"/>
      <c r="Z638" s="8"/>
    </row>
    <row r="639" ht="15.75" customHeight="1">
      <c r="A639" s="8"/>
      <c r="B639" s="8"/>
      <c r="C639" s="8"/>
      <c r="D639" s="595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595"/>
      <c r="R639" s="8"/>
      <c r="S639" s="8"/>
      <c r="T639" s="8"/>
      <c r="U639" s="8"/>
      <c r="V639" s="8"/>
      <c r="W639" s="8"/>
      <c r="X639" s="8"/>
      <c r="Y639" s="8"/>
      <c r="Z639" s="8"/>
    </row>
    <row r="640" ht="15.75" customHeight="1">
      <c r="A640" s="8"/>
      <c r="B640" s="8"/>
      <c r="C640" s="8"/>
      <c r="D640" s="595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595"/>
      <c r="R640" s="8"/>
      <c r="S640" s="8"/>
      <c r="T640" s="8"/>
      <c r="U640" s="8"/>
      <c r="V640" s="8"/>
      <c r="W640" s="8"/>
      <c r="X640" s="8"/>
      <c r="Y640" s="8"/>
      <c r="Z640" s="8"/>
    </row>
    <row r="641" ht="15.75" customHeight="1">
      <c r="A641" s="8"/>
      <c r="B641" s="8"/>
      <c r="C641" s="8"/>
      <c r="D641" s="595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595"/>
      <c r="R641" s="8"/>
      <c r="S641" s="8"/>
      <c r="T641" s="8"/>
      <c r="U641" s="8"/>
      <c r="V641" s="8"/>
      <c r="W641" s="8"/>
      <c r="X641" s="8"/>
      <c r="Y641" s="8"/>
      <c r="Z641" s="8"/>
    </row>
    <row r="642" ht="15.75" customHeight="1">
      <c r="A642" s="8"/>
      <c r="B642" s="8"/>
      <c r="C642" s="8"/>
      <c r="D642" s="595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595"/>
      <c r="R642" s="8"/>
      <c r="S642" s="8"/>
      <c r="T642" s="8"/>
      <c r="U642" s="8"/>
      <c r="V642" s="8"/>
      <c r="W642" s="8"/>
      <c r="X642" s="8"/>
      <c r="Y642" s="8"/>
      <c r="Z642" s="8"/>
    </row>
    <row r="643" ht="15.75" customHeight="1">
      <c r="A643" s="8"/>
      <c r="B643" s="8"/>
      <c r="C643" s="8"/>
      <c r="D643" s="595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595"/>
      <c r="R643" s="8"/>
      <c r="S643" s="8"/>
      <c r="T643" s="8"/>
      <c r="U643" s="8"/>
      <c r="V643" s="8"/>
      <c r="W643" s="8"/>
      <c r="X643" s="8"/>
      <c r="Y643" s="8"/>
      <c r="Z643" s="8"/>
    </row>
    <row r="644" ht="15.75" customHeight="1">
      <c r="A644" s="8"/>
      <c r="B644" s="8"/>
      <c r="C644" s="8"/>
      <c r="D644" s="595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595"/>
      <c r="R644" s="8"/>
      <c r="S644" s="8"/>
      <c r="T644" s="8"/>
      <c r="U644" s="8"/>
      <c r="V644" s="8"/>
      <c r="W644" s="8"/>
      <c r="X644" s="8"/>
      <c r="Y644" s="8"/>
      <c r="Z644" s="8"/>
    </row>
    <row r="645" ht="15.75" customHeight="1">
      <c r="A645" s="8"/>
      <c r="B645" s="8"/>
      <c r="C645" s="8"/>
      <c r="D645" s="595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595"/>
      <c r="R645" s="8"/>
      <c r="S645" s="8"/>
      <c r="T645" s="8"/>
      <c r="U645" s="8"/>
      <c r="V645" s="8"/>
      <c r="W645" s="8"/>
      <c r="X645" s="8"/>
      <c r="Y645" s="8"/>
      <c r="Z645" s="8"/>
    </row>
    <row r="646" ht="15.75" customHeight="1">
      <c r="A646" s="8"/>
      <c r="B646" s="8"/>
      <c r="C646" s="8"/>
      <c r="D646" s="595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595"/>
      <c r="R646" s="8"/>
      <c r="S646" s="8"/>
      <c r="T646" s="8"/>
      <c r="U646" s="8"/>
      <c r="V646" s="8"/>
      <c r="W646" s="8"/>
      <c r="X646" s="8"/>
      <c r="Y646" s="8"/>
      <c r="Z646" s="8"/>
    </row>
    <row r="647" ht="15.75" customHeight="1">
      <c r="A647" s="8"/>
      <c r="B647" s="8"/>
      <c r="C647" s="8"/>
      <c r="D647" s="595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595"/>
      <c r="R647" s="8"/>
      <c r="S647" s="8"/>
      <c r="T647" s="8"/>
      <c r="U647" s="8"/>
      <c r="V647" s="8"/>
      <c r="W647" s="8"/>
      <c r="X647" s="8"/>
      <c r="Y647" s="8"/>
      <c r="Z647" s="8"/>
    </row>
    <row r="648" ht="15.75" customHeight="1">
      <c r="A648" s="8"/>
      <c r="B648" s="8"/>
      <c r="C648" s="8"/>
      <c r="D648" s="595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595"/>
      <c r="R648" s="8"/>
      <c r="S648" s="8"/>
      <c r="T648" s="8"/>
      <c r="U648" s="8"/>
      <c r="V648" s="8"/>
      <c r="W648" s="8"/>
      <c r="X648" s="8"/>
      <c r="Y648" s="8"/>
      <c r="Z648" s="8"/>
    </row>
    <row r="649" ht="15.75" customHeight="1">
      <c r="A649" s="8"/>
      <c r="B649" s="8"/>
      <c r="C649" s="8"/>
      <c r="D649" s="595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595"/>
      <c r="R649" s="8"/>
      <c r="S649" s="8"/>
      <c r="T649" s="8"/>
      <c r="U649" s="8"/>
      <c r="V649" s="8"/>
      <c r="W649" s="8"/>
      <c r="X649" s="8"/>
      <c r="Y649" s="8"/>
      <c r="Z649" s="8"/>
    </row>
    <row r="650" ht="15.75" customHeight="1">
      <c r="A650" s="8"/>
      <c r="B650" s="8"/>
      <c r="C650" s="8"/>
      <c r="D650" s="595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595"/>
      <c r="R650" s="8"/>
      <c r="S650" s="8"/>
      <c r="T650" s="8"/>
      <c r="U650" s="8"/>
      <c r="V650" s="8"/>
      <c r="W650" s="8"/>
      <c r="X650" s="8"/>
      <c r="Y650" s="8"/>
      <c r="Z650" s="8"/>
    </row>
    <row r="651" ht="15.75" customHeight="1">
      <c r="A651" s="8"/>
      <c r="B651" s="8"/>
      <c r="C651" s="8"/>
      <c r="D651" s="595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595"/>
      <c r="R651" s="8"/>
      <c r="S651" s="8"/>
      <c r="T651" s="8"/>
      <c r="U651" s="8"/>
      <c r="V651" s="8"/>
      <c r="W651" s="8"/>
      <c r="X651" s="8"/>
      <c r="Y651" s="8"/>
      <c r="Z651" s="8"/>
    </row>
    <row r="652" ht="15.75" customHeight="1">
      <c r="A652" s="8"/>
      <c r="B652" s="8"/>
      <c r="C652" s="8"/>
      <c r="D652" s="595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595"/>
      <c r="R652" s="8"/>
      <c r="S652" s="8"/>
      <c r="T652" s="8"/>
      <c r="U652" s="8"/>
      <c r="V652" s="8"/>
      <c r="W652" s="8"/>
      <c r="X652" s="8"/>
      <c r="Y652" s="8"/>
      <c r="Z652" s="8"/>
    </row>
    <row r="653" ht="15.75" customHeight="1">
      <c r="A653" s="8"/>
      <c r="B653" s="8"/>
      <c r="C653" s="8"/>
      <c r="D653" s="595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595"/>
      <c r="R653" s="8"/>
      <c r="S653" s="8"/>
      <c r="T653" s="8"/>
      <c r="U653" s="8"/>
      <c r="V653" s="8"/>
      <c r="W653" s="8"/>
      <c r="X653" s="8"/>
      <c r="Y653" s="8"/>
      <c r="Z653" s="8"/>
    </row>
    <row r="654" ht="15.75" customHeight="1">
      <c r="A654" s="8"/>
      <c r="B654" s="8"/>
      <c r="C654" s="8"/>
      <c r="D654" s="595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595"/>
      <c r="R654" s="8"/>
      <c r="S654" s="8"/>
      <c r="T654" s="8"/>
      <c r="U654" s="8"/>
      <c r="V654" s="8"/>
      <c r="W654" s="8"/>
      <c r="X654" s="8"/>
      <c r="Y654" s="8"/>
      <c r="Z654" s="8"/>
    </row>
    <row r="655" ht="15.75" customHeight="1">
      <c r="A655" s="8"/>
      <c r="B655" s="8"/>
      <c r="C655" s="8"/>
      <c r="D655" s="595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595"/>
      <c r="R655" s="8"/>
      <c r="S655" s="8"/>
      <c r="T655" s="8"/>
      <c r="U655" s="8"/>
      <c r="V655" s="8"/>
      <c r="W655" s="8"/>
      <c r="X655" s="8"/>
      <c r="Y655" s="8"/>
      <c r="Z655" s="8"/>
    </row>
    <row r="656" ht="15.75" customHeight="1">
      <c r="A656" s="8"/>
      <c r="B656" s="8"/>
      <c r="C656" s="8"/>
      <c r="D656" s="595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595"/>
      <c r="R656" s="8"/>
      <c r="S656" s="8"/>
      <c r="T656" s="8"/>
      <c r="U656" s="8"/>
      <c r="V656" s="8"/>
      <c r="W656" s="8"/>
      <c r="X656" s="8"/>
      <c r="Y656" s="8"/>
      <c r="Z656" s="8"/>
    </row>
    <row r="657" ht="15.75" customHeight="1">
      <c r="A657" s="8"/>
      <c r="B657" s="8"/>
      <c r="C657" s="8"/>
      <c r="D657" s="595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595"/>
      <c r="R657" s="8"/>
      <c r="S657" s="8"/>
      <c r="T657" s="8"/>
      <c r="U657" s="8"/>
      <c r="V657" s="8"/>
      <c r="W657" s="8"/>
      <c r="X657" s="8"/>
      <c r="Y657" s="8"/>
      <c r="Z657" s="8"/>
    </row>
    <row r="658" ht="15.75" customHeight="1">
      <c r="A658" s="8"/>
      <c r="B658" s="8"/>
      <c r="C658" s="8"/>
      <c r="D658" s="595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595"/>
      <c r="R658" s="8"/>
      <c r="S658" s="8"/>
      <c r="T658" s="8"/>
      <c r="U658" s="8"/>
      <c r="V658" s="8"/>
      <c r="W658" s="8"/>
      <c r="X658" s="8"/>
      <c r="Y658" s="8"/>
      <c r="Z658" s="8"/>
    </row>
    <row r="659" ht="15.75" customHeight="1">
      <c r="A659" s="8"/>
      <c r="B659" s="8"/>
      <c r="C659" s="8"/>
      <c r="D659" s="595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595"/>
      <c r="R659" s="8"/>
      <c r="S659" s="8"/>
      <c r="T659" s="8"/>
      <c r="U659" s="8"/>
      <c r="V659" s="8"/>
      <c r="W659" s="8"/>
      <c r="X659" s="8"/>
      <c r="Y659" s="8"/>
      <c r="Z659" s="8"/>
    </row>
    <row r="660" ht="15.75" customHeight="1">
      <c r="A660" s="8"/>
      <c r="B660" s="8"/>
      <c r="C660" s="8"/>
      <c r="D660" s="595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595"/>
      <c r="R660" s="8"/>
      <c r="S660" s="8"/>
      <c r="T660" s="8"/>
      <c r="U660" s="8"/>
      <c r="V660" s="8"/>
      <c r="W660" s="8"/>
      <c r="X660" s="8"/>
      <c r="Y660" s="8"/>
      <c r="Z660" s="8"/>
    </row>
    <row r="661" ht="15.75" customHeight="1">
      <c r="A661" s="8"/>
      <c r="B661" s="8"/>
      <c r="C661" s="8"/>
      <c r="D661" s="595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595"/>
      <c r="R661" s="8"/>
      <c r="S661" s="8"/>
      <c r="T661" s="8"/>
      <c r="U661" s="8"/>
      <c r="V661" s="8"/>
      <c r="W661" s="8"/>
      <c r="X661" s="8"/>
      <c r="Y661" s="8"/>
      <c r="Z661" s="8"/>
    </row>
    <row r="662" ht="15.75" customHeight="1">
      <c r="A662" s="8"/>
      <c r="B662" s="8"/>
      <c r="C662" s="8"/>
      <c r="D662" s="595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595"/>
      <c r="R662" s="8"/>
      <c r="S662" s="8"/>
      <c r="T662" s="8"/>
      <c r="U662" s="8"/>
      <c r="V662" s="8"/>
      <c r="W662" s="8"/>
      <c r="X662" s="8"/>
      <c r="Y662" s="8"/>
      <c r="Z662" s="8"/>
    </row>
    <row r="663" ht="15.75" customHeight="1">
      <c r="A663" s="8"/>
      <c r="B663" s="8"/>
      <c r="C663" s="8"/>
      <c r="D663" s="595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595"/>
      <c r="R663" s="8"/>
      <c r="S663" s="8"/>
      <c r="T663" s="8"/>
      <c r="U663" s="8"/>
      <c r="V663" s="8"/>
      <c r="W663" s="8"/>
      <c r="X663" s="8"/>
      <c r="Y663" s="8"/>
      <c r="Z663" s="8"/>
    </row>
    <row r="664" ht="15.75" customHeight="1">
      <c r="A664" s="8"/>
      <c r="B664" s="8"/>
      <c r="C664" s="8"/>
      <c r="D664" s="595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595"/>
      <c r="R664" s="8"/>
      <c r="S664" s="8"/>
      <c r="T664" s="8"/>
      <c r="U664" s="8"/>
      <c r="V664" s="8"/>
      <c r="W664" s="8"/>
      <c r="X664" s="8"/>
      <c r="Y664" s="8"/>
      <c r="Z664" s="8"/>
    </row>
    <row r="665" ht="15.75" customHeight="1">
      <c r="A665" s="8"/>
      <c r="B665" s="8"/>
      <c r="C665" s="8"/>
      <c r="D665" s="595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595"/>
      <c r="R665" s="8"/>
      <c r="S665" s="8"/>
      <c r="T665" s="8"/>
      <c r="U665" s="8"/>
      <c r="V665" s="8"/>
      <c r="W665" s="8"/>
      <c r="X665" s="8"/>
      <c r="Y665" s="8"/>
      <c r="Z665" s="8"/>
    </row>
    <row r="666" ht="15.75" customHeight="1">
      <c r="A666" s="8"/>
      <c r="B666" s="8"/>
      <c r="C666" s="8"/>
      <c r="D666" s="595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595"/>
      <c r="R666" s="8"/>
      <c r="S666" s="8"/>
      <c r="T666" s="8"/>
      <c r="U666" s="8"/>
      <c r="V666" s="8"/>
      <c r="W666" s="8"/>
      <c r="X666" s="8"/>
      <c r="Y666" s="8"/>
      <c r="Z666" s="8"/>
    </row>
    <row r="667" ht="15.75" customHeight="1">
      <c r="A667" s="8"/>
      <c r="B667" s="8"/>
      <c r="C667" s="8"/>
      <c r="D667" s="595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595"/>
      <c r="R667" s="8"/>
      <c r="S667" s="8"/>
      <c r="T667" s="8"/>
      <c r="U667" s="8"/>
      <c r="V667" s="8"/>
      <c r="W667" s="8"/>
      <c r="X667" s="8"/>
      <c r="Y667" s="8"/>
      <c r="Z667" s="8"/>
    </row>
    <row r="668" ht="15.75" customHeight="1">
      <c r="A668" s="8"/>
      <c r="B668" s="8"/>
      <c r="C668" s="8"/>
      <c r="D668" s="595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595"/>
      <c r="R668" s="8"/>
      <c r="S668" s="8"/>
      <c r="T668" s="8"/>
      <c r="U668" s="8"/>
      <c r="V668" s="8"/>
      <c r="W668" s="8"/>
      <c r="X668" s="8"/>
      <c r="Y668" s="8"/>
      <c r="Z668" s="8"/>
    </row>
    <row r="669" ht="15.75" customHeight="1">
      <c r="A669" s="8"/>
      <c r="B669" s="8"/>
      <c r="C669" s="8"/>
      <c r="D669" s="595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595"/>
      <c r="R669" s="8"/>
      <c r="S669" s="8"/>
      <c r="T669" s="8"/>
      <c r="U669" s="8"/>
      <c r="V669" s="8"/>
      <c r="W669" s="8"/>
      <c r="X669" s="8"/>
      <c r="Y669" s="8"/>
      <c r="Z669" s="8"/>
    </row>
    <row r="670" ht="15.75" customHeight="1">
      <c r="A670" s="8"/>
      <c r="B670" s="8"/>
      <c r="C670" s="8"/>
      <c r="D670" s="595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595"/>
      <c r="R670" s="8"/>
      <c r="S670" s="8"/>
      <c r="T670" s="8"/>
      <c r="U670" s="8"/>
      <c r="V670" s="8"/>
      <c r="W670" s="8"/>
      <c r="X670" s="8"/>
      <c r="Y670" s="8"/>
      <c r="Z670" s="8"/>
    </row>
    <row r="671" ht="15.75" customHeight="1">
      <c r="A671" s="8"/>
      <c r="B671" s="8"/>
      <c r="C671" s="8"/>
      <c r="D671" s="595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595"/>
      <c r="R671" s="8"/>
      <c r="S671" s="8"/>
      <c r="T671" s="8"/>
      <c r="U671" s="8"/>
      <c r="V671" s="8"/>
      <c r="W671" s="8"/>
      <c r="X671" s="8"/>
      <c r="Y671" s="8"/>
      <c r="Z671" s="8"/>
    </row>
    <row r="672" ht="15.75" customHeight="1">
      <c r="A672" s="8"/>
      <c r="B672" s="8"/>
      <c r="C672" s="8"/>
      <c r="D672" s="595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595"/>
      <c r="R672" s="8"/>
      <c r="S672" s="8"/>
      <c r="T672" s="8"/>
      <c r="U672" s="8"/>
      <c r="V672" s="8"/>
      <c r="W672" s="8"/>
      <c r="X672" s="8"/>
      <c r="Y672" s="8"/>
      <c r="Z672" s="8"/>
    </row>
    <row r="673" ht="15.75" customHeight="1">
      <c r="A673" s="8"/>
      <c r="B673" s="8"/>
      <c r="C673" s="8"/>
      <c r="D673" s="595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595"/>
      <c r="R673" s="8"/>
      <c r="S673" s="8"/>
      <c r="T673" s="8"/>
      <c r="U673" s="8"/>
      <c r="V673" s="8"/>
      <c r="W673" s="8"/>
      <c r="X673" s="8"/>
      <c r="Y673" s="8"/>
      <c r="Z673" s="8"/>
    </row>
    <row r="674" ht="15.75" customHeight="1">
      <c r="A674" s="8"/>
      <c r="B674" s="8"/>
      <c r="C674" s="8"/>
      <c r="D674" s="595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595"/>
      <c r="R674" s="8"/>
      <c r="S674" s="8"/>
      <c r="T674" s="8"/>
      <c r="U674" s="8"/>
      <c r="V674" s="8"/>
      <c r="W674" s="8"/>
      <c r="X674" s="8"/>
      <c r="Y674" s="8"/>
      <c r="Z674" s="8"/>
    </row>
    <row r="675" ht="15.75" customHeight="1">
      <c r="A675" s="8"/>
      <c r="B675" s="8"/>
      <c r="C675" s="8"/>
      <c r="D675" s="595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595"/>
      <c r="R675" s="8"/>
      <c r="S675" s="8"/>
      <c r="T675" s="8"/>
      <c r="U675" s="8"/>
      <c r="V675" s="8"/>
      <c r="W675" s="8"/>
      <c r="X675" s="8"/>
      <c r="Y675" s="8"/>
      <c r="Z675" s="8"/>
    </row>
    <row r="676" ht="15.75" customHeight="1">
      <c r="A676" s="8"/>
      <c r="B676" s="8"/>
      <c r="C676" s="8"/>
      <c r="D676" s="595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595"/>
      <c r="R676" s="8"/>
      <c r="S676" s="8"/>
      <c r="T676" s="8"/>
      <c r="U676" s="8"/>
      <c r="V676" s="8"/>
      <c r="W676" s="8"/>
      <c r="X676" s="8"/>
      <c r="Y676" s="8"/>
      <c r="Z676" s="8"/>
    </row>
    <row r="677" ht="15.75" customHeight="1">
      <c r="A677" s="8"/>
      <c r="B677" s="8"/>
      <c r="C677" s="8"/>
      <c r="D677" s="595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595"/>
      <c r="R677" s="8"/>
      <c r="S677" s="8"/>
      <c r="T677" s="8"/>
      <c r="U677" s="8"/>
      <c r="V677" s="8"/>
      <c r="W677" s="8"/>
      <c r="X677" s="8"/>
      <c r="Y677" s="8"/>
      <c r="Z677" s="8"/>
    </row>
    <row r="678" ht="15.75" customHeight="1">
      <c r="A678" s="8"/>
      <c r="B678" s="8"/>
      <c r="C678" s="8"/>
      <c r="D678" s="595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595"/>
      <c r="R678" s="8"/>
      <c r="S678" s="8"/>
      <c r="T678" s="8"/>
      <c r="U678" s="8"/>
      <c r="V678" s="8"/>
      <c r="W678" s="8"/>
      <c r="X678" s="8"/>
      <c r="Y678" s="8"/>
      <c r="Z678" s="8"/>
    </row>
    <row r="679" ht="15.75" customHeight="1">
      <c r="A679" s="8"/>
      <c r="B679" s="8"/>
      <c r="C679" s="8"/>
      <c r="D679" s="595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595"/>
      <c r="R679" s="8"/>
      <c r="S679" s="8"/>
      <c r="T679" s="8"/>
      <c r="U679" s="8"/>
      <c r="V679" s="8"/>
      <c r="W679" s="8"/>
      <c r="X679" s="8"/>
      <c r="Y679" s="8"/>
      <c r="Z679" s="8"/>
    </row>
    <row r="680" ht="15.75" customHeight="1">
      <c r="A680" s="8"/>
      <c r="B680" s="8"/>
      <c r="C680" s="8"/>
      <c r="D680" s="595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595"/>
      <c r="R680" s="8"/>
      <c r="S680" s="8"/>
      <c r="T680" s="8"/>
      <c r="U680" s="8"/>
      <c r="V680" s="8"/>
      <c r="W680" s="8"/>
      <c r="X680" s="8"/>
      <c r="Y680" s="8"/>
      <c r="Z680" s="8"/>
    </row>
    <row r="681" ht="15.75" customHeight="1">
      <c r="A681" s="8"/>
      <c r="B681" s="8"/>
      <c r="C681" s="8"/>
      <c r="D681" s="595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595"/>
      <c r="R681" s="8"/>
      <c r="S681" s="8"/>
      <c r="T681" s="8"/>
      <c r="U681" s="8"/>
      <c r="V681" s="8"/>
      <c r="W681" s="8"/>
      <c r="X681" s="8"/>
      <c r="Y681" s="8"/>
      <c r="Z681" s="8"/>
    </row>
    <row r="682" ht="15.75" customHeight="1">
      <c r="A682" s="8"/>
      <c r="B682" s="8"/>
      <c r="C682" s="8"/>
      <c r="D682" s="595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595"/>
      <c r="R682" s="8"/>
      <c r="S682" s="8"/>
      <c r="T682" s="8"/>
      <c r="U682" s="8"/>
      <c r="V682" s="8"/>
      <c r="W682" s="8"/>
      <c r="X682" s="8"/>
      <c r="Y682" s="8"/>
      <c r="Z682" s="8"/>
    </row>
    <row r="683" ht="15.75" customHeight="1">
      <c r="A683" s="8"/>
      <c r="B683" s="8"/>
      <c r="C683" s="8"/>
      <c r="D683" s="595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595"/>
      <c r="R683" s="8"/>
      <c r="S683" s="8"/>
      <c r="T683" s="8"/>
      <c r="U683" s="8"/>
      <c r="V683" s="8"/>
      <c r="W683" s="8"/>
      <c r="X683" s="8"/>
      <c r="Y683" s="8"/>
      <c r="Z683" s="8"/>
    </row>
    <row r="684" ht="15.75" customHeight="1">
      <c r="A684" s="8"/>
      <c r="B684" s="8"/>
      <c r="C684" s="8"/>
      <c r="D684" s="595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595"/>
      <c r="R684" s="8"/>
      <c r="S684" s="8"/>
      <c r="T684" s="8"/>
      <c r="U684" s="8"/>
      <c r="V684" s="8"/>
      <c r="W684" s="8"/>
      <c r="X684" s="8"/>
      <c r="Y684" s="8"/>
      <c r="Z684" s="8"/>
    </row>
    <row r="685" ht="15.75" customHeight="1">
      <c r="A685" s="8"/>
      <c r="B685" s="8"/>
      <c r="C685" s="8"/>
      <c r="D685" s="595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595"/>
      <c r="R685" s="8"/>
      <c r="S685" s="8"/>
      <c r="T685" s="8"/>
      <c r="U685" s="8"/>
      <c r="V685" s="8"/>
      <c r="W685" s="8"/>
      <c r="X685" s="8"/>
      <c r="Y685" s="8"/>
      <c r="Z685" s="8"/>
    </row>
    <row r="686" ht="15.75" customHeight="1">
      <c r="A686" s="8"/>
      <c r="B686" s="8"/>
      <c r="C686" s="8"/>
      <c r="D686" s="595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595"/>
      <c r="R686" s="8"/>
      <c r="S686" s="8"/>
      <c r="T686" s="8"/>
      <c r="U686" s="8"/>
      <c r="V686" s="8"/>
      <c r="W686" s="8"/>
      <c r="X686" s="8"/>
      <c r="Y686" s="8"/>
      <c r="Z686" s="8"/>
    </row>
    <row r="687" ht="15.75" customHeight="1">
      <c r="A687" s="8"/>
      <c r="B687" s="8"/>
      <c r="C687" s="8"/>
      <c r="D687" s="595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595"/>
      <c r="R687" s="8"/>
      <c r="S687" s="8"/>
      <c r="T687" s="8"/>
      <c r="U687" s="8"/>
      <c r="V687" s="8"/>
      <c r="W687" s="8"/>
      <c r="X687" s="8"/>
      <c r="Y687" s="8"/>
      <c r="Z687" s="8"/>
    </row>
    <row r="688" ht="15.75" customHeight="1">
      <c r="A688" s="8"/>
      <c r="B688" s="8"/>
      <c r="C688" s="8"/>
      <c r="D688" s="595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595"/>
      <c r="R688" s="8"/>
      <c r="S688" s="8"/>
      <c r="T688" s="8"/>
      <c r="U688" s="8"/>
      <c r="V688" s="8"/>
      <c r="W688" s="8"/>
      <c r="X688" s="8"/>
      <c r="Y688" s="8"/>
      <c r="Z688" s="8"/>
    </row>
    <row r="689" ht="15.75" customHeight="1">
      <c r="A689" s="8"/>
      <c r="B689" s="8"/>
      <c r="C689" s="8"/>
      <c r="D689" s="595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595"/>
      <c r="R689" s="8"/>
      <c r="S689" s="8"/>
      <c r="T689" s="8"/>
      <c r="U689" s="8"/>
      <c r="V689" s="8"/>
      <c r="W689" s="8"/>
      <c r="X689" s="8"/>
      <c r="Y689" s="8"/>
      <c r="Z689" s="8"/>
    </row>
    <row r="690" ht="15.75" customHeight="1">
      <c r="A690" s="8"/>
      <c r="B690" s="8"/>
      <c r="C690" s="8"/>
      <c r="D690" s="595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595"/>
      <c r="R690" s="8"/>
      <c r="S690" s="8"/>
      <c r="T690" s="8"/>
      <c r="U690" s="8"/>
      <c r="V690" s="8"/>
      <c r="W690" s="8"/>
      <c r="X690" s="8"/>
      <c r="Y690" s="8"/>
      <c r="Z690" s="8"/>
    </row>
    <row r="691" ht="15.75" customHeight="1">
      <c r="A691" s="8"/>
      <c r="B691" s="8"/>
      <c r="C691" s="8"/>
      <c r="D691" s="595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595"/>
      <c r="R691" s="8"/>
      <c r="S691" s="8"/>
      <c r="T691" s="8"/>
      <c r="U691" s="8"/>
      <c r="V691" s="8"/>
      <c r="W691" s="8"/>
      <c r="X691" s="8"/>
      <c r="Y691" s="8"/>
      <c r="Z691" s="8"/>
    </row>
    <row r="692" ht="15.75" customHeight="1">
      <c r="A692" s="8"/>
      <c r="B692" s="8"/>
      <c r="C692" s="8"/>
      <c r="D692" s="595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595"/>
      <c r="R692" s="8"/>
      <c r="S692" s="8"/>
      <c r="T692" s="8"/>
      <c r="U692" s="8"/>
      <c r="V692" s="8"/>
      <c r="W692" s="8"/>
      <c r="X692" s="8"/>
      <c r="Y692" s="8"/>
      <c r="Z692" s="8"/>
    </row>
    <row r="693" ht="15.75" customHeight="1">
      <c r="A693" s="8"/>
      <c r="B693" s="8"/>
      <c r="C693" s="8"/>
      <c r="D693" s="595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595"/>
      <c r="R693" s="8"/>
      <c r="S693" s="8"/>
      <c r="T693" s="8"/>
      <c r="U693" s="8"/>
      <c r="V693" s="8"/>
      <c r="W693" s="8"/>
      <c r="X693" s="8"/>
      <c r="Y693" s="8"/>
      <c r="Z693" s="8"/>
    </row>
    <row r="694" ht="15.75" customHeight="1">
      <c r="A694" s="8"/>
      <c r="B694" s="8"/>
      <c r="C694" s="8"/>
      <c r="D694" s="595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595"/>
      <c r="R694" s="8"/>
      <c r="S694" s="8"/>
      <c r="T694" s="8"/>
      <c r="U694" s="8"/>
      <c r="V694" s="8"/>
      <c r="W694" s="8"/>
      <c r="X694" s="8"/>
      <c r="Y694" s="8"/>
      <c r="Z694" s="8"/>
    </row>
    <row r="695" ht="15.75" customHeight="1">
      <c r="A695" s="8"/>
      <c r="B695" s="8"/>
      <c r="C695" s="8"/>
      <c r="D695" s="595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595"/>
      <c r="R695" s="8"/>
      <c r="S695" s="8"/>
      <c r="T695" s="8"/>
      <c r="U695" s="8"/>
      <c r="V695" s="8"/>
      <c r="W695" s="8"/>
      <c r="X695" s="8"/>
      <c r="Y695" s="8"/>
      <c r="Z695" s="8"/>
    </row>
    <row r="696" ht="15.75" customHeight="1">
      <c r="A696" s="8"/>
      <c r="B696" s="8"/>
      <c r="C696" s="8"/>
      <c r="D696" s="595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595"/>
      <c r="R696" s="8"/>
      <c r="S696" s="8"/>
      <c r="T696" s="8"/>
      <c r="U696" s="8"/>
      <c r="V696" s="8"/>
      <c r="W696" s="8"/>
      <c r="X696" s="8"/>
      <c r="Y696" s="8"/>
      <c r="Z696" s="8"/>
    </row>
    <row r="697" ht="15.75" customHeight="1">
      <c r="A697" s="8"/>
      <c r="B697" s="8"/>
      <c r="C697" s="8"/>
      <c r="D697" s="595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595"/>
      <c r="R697" s="8"/>
      <c r="S697" s="8"/>
      <c r="T697" s="8"/>
      <c r="U697" s="8"/>
      <c r="V697" s="8"/>
      <c r="W697" s="8"/>
      <c r="X697" s="8"/>
      <c r="Y697" s="8"/>
      <c r="Z697" s="8"/>
    </row>
    <row r="698" ht="15.75" customHeight="1">
      <c r="A698" s="8"/>
      <c r="B698" s="8"/>
      <c r="C698" s="8"/>
      <c r="D698" s="595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595"/>
      <c r="R698" s="8"/>
      <c r="S698" s="8"/>
      <c r="T698" s="8"/>
      <c r="U698" s="8"/>
      <c r="V698" s="8"/>
      <c r="W698" s="8"/>
      <c r="X698" s="8"/>
      <c r="Y698" s="8"/>
      <c r="Z698" s="8"/>
    </row>
    <row r="699" ht="15.75" customHeight="1">
      <c r="A699" s="8"/>
      <c r="B699" s="8"/>
      <c r="C699" s="8"/>
      <c r="D699" s="595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595"/>
      <c r="R699" s="8"/>
      <c r="S699" s="8"/>
      <c r="T699" s="8"/>
      <c r="U699" s="8"/>
      <c r="V699" s="8"/>
      <c r="W699" s="8"/>
      <c r="X699" s="8"/>
      <c r="Y699" s="8"/>
      <c r="Z699" s="8"/>
    </row>
    <row r="700" ht="15.75" customHeight="1">
      <c r="A700" s="8"/>
      <c r="B700" s="8"/>
      <c r="C700" s="8"/>
      <c r="D700" s="595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595"/>
      <c r="R700" s="8"/>
      <c r="S700" s="8"/>
      <c r="T700" s="8"/>
      <c r="U700" s="8"/>
      <c r="V700" s="8"/>
      <c r="W700" s="8"/>
      <c r="X700" s="8"/>
      <c r="Y700" s="8"/>
      <c r="Z700" s="8"/>
    </row>
    <row r="701" ht="15.75" customHeight="1">
      <c r="A701" s="8"/>
      <c r="B701" s="8"/>
      <c r="C701" s="8"/>
      <c r="D701" s="595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595"/>
      <c r="R701" s="8"/>
      <c r="S701" s="8"/>
      <c r="T701" s="8"/>
      <c r="U701" s="8"/>
      <c r="V701" s="8"/>
      <c r="W701" s="8"/>
      <c r="X701" s="8"/>
      <c r="Y701" s="8"/>
      <c r="Z701" s="8"/>
    </row>
    <row r="702" ht="15.75" customHeight="1">
      <c r="A702" s="8"/>
      <c r="B702" s="8"/>
      <c r="C702" s="8"/>
      <c r="D702" s="595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595"/>
      <c r="R702" s="8"/>
      <c r="S702" s="8"/>
      <c r="T702" s="8"/>
      <c r="U702" s="8"/>
      <c r="V702" s="8"/>
      <c r="W702" s="8"/>
      <c r="X702" s="8"/>
      <c r="Y702" s="8"/>
      <c r="Z702" s="8"/>
    </row>
    <row r="703" ht="15.75" customHeight="1">
      <c r="A703" s="8"/>
      <c r="B703" s="8"/>
      <c r="C703" s="8"/>
      <c r="D703" s="595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595"/>
      <c r="R703" s="8"/>
      <c r="S703" s="8"/>
      <c r="T703" s="8"/>
      <c r="U703" s="8"/>
      <c r="V703" s="8"/>
      <c r="W703" s="8"/>
      <c r="X703" s="8"/>
      <c r="Y703" s="8"/>
      <c r="Z703" s="8"/>
    </row>
    <row r="704" ht="15.75" customHeight="1">
      <c r="A704" s="8"/>
      <c r="B704" s="8"/>
      <c r="C704" s="8"/>
      <c r="D704" s="595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595"/>
      <c r="R704" s="8"/>
      <c r="S704" s="8"/>
      <c r="T704" s="8"/>
      <c r="U704" s="8"/>
      <c r="V704" s="8"/>
      <c r="W704" s="8"/>
      <c r="X704" s="8"/>
      <c r="Y704" s="8"/>
      <c r="Z704" s="8"/>
    </row>
    <row r="705" ht="15.75" customHeight="1">
      <c r="A705" s="8"/>
      <c r="B705" s="8"/>
      <c r="C705" s="8"/>
      <c r="D705" s="595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595"/>
      <c r="R705" s="8"/>
      <c r="S705" s="8"/>
      <c r="T705" s="8"/>
      <c r="U705" s="8"/>
      <c r="V705" s="8"/>
      <c r="W705" s="8"/>
      <c r="X705" s="8"/>
      <c r="Y705" s="8"/>
      <c r="Z705" s="8"/>
    </row>
    <row r="706" ht="15.75" customHeight="1">
      <c r="A706" s="8"/>
      <c r="B706" s="8"/>
      <c r="C706" s="8"/>
      <c r="D706" s="595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595"/>
      <c r="R706" s="8"/>
      <c r="S706" s="8"/>
      <c r="T706" s="8"/>
      <c r="U706" s="8"/>
      <c r="V706" s="8"/>
      <c r="W706" s="8"/>
      <c r="X706" s="8"/>
      <c r="Y706" s="8"/>
      <c r="Z706" s="8"/>
    </row>
    <row r="707" ht="15.75" customHeight="1">
      <c r="A707" s="8"/>
      <c r="B707" s="8"/>
      <c r="C707" s="8"/>
      <c r="D707" s="595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595"/>
      <c r="R707" s="8"/>
      <c r="S707" s="8"/>
      <c r="T707" s="8"/>
      <c r="U707" s="8"/>
      <c r="V707" s="8"/>
      <c r="W707" s="8"/>
      <c r="X707" s="8"/>
      <c r="Y707" s="8"/>
      <c r="Z707" s="8"/>
    </row>
    <row r="708" ht="15.75" customHeight="1">
      <c r="A708" s="8"/>
      <c r="B708" s="8"/>
      <c r="C708" s="8"/>
      <c r="D708" s="595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595"/>
      <c r="R708" s="8"/>
      <c r="S708" s="8"/>
      <c r="T708" s="8"/>
      <c r="U708" s="8"/>
      <c r="V708" s="8"/>
      <c r="W708" s="8"/>
      <c r="X708" s="8"/>
      <c r="Y708" s="8"/>
      <c r="Z708" s="8"/>
    </row>
    <row r="709" ht="15.75" customHeight="1">
      <c r="A709" s="8"/>
      <c r="B709" s="8"/>
      <c r="C709" s="8"/>
      <c r="D709" s="595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595"/>
      <c r="R709" s="8"/>
      <c r="S709" s="8"/>
      <c r="T709" s="8"/>
      <c r="U709" s="8"/>
      <c r="V709" s="8"/>
      <c r="W709" s="8"/>
      <c r="X709" s="8"/>
      <c r="Y709" s="8"/>
      <c r="Z709" s="8"/>
    </row>
    <row r="710" ht="15.75" customHeight="1">
      <c r="A710" s="8"/>
      <c r="B710" s="8"/>
      <c r="C710" s="8"/>
      <c r="D710" s="595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595"/>
      <c r="R710" s="8"/>
      <c r="S710" s="8"/>
      <c r="T710" s="8"/>
      <c r="U710" s="8"/>
      <c r="V710" s="8"/>
      <c r="W710" s="8"/>
      <c r="X710" s="8"/>
      <c r="Y710" s="8"/>
      <c r="Z710" s="8"/>
    </row>
    <row r="711" ht="15.75" customHeight="1">
      <c r="A711" s="8"/>
      <c r="B711" s="8"/>
      <c r="C711" s="8"/>
      <c r="D711" s="595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595"/>
      <c r="R711" s="8"/>
      <c r="S711" s="8"/>
      <c r="T711" s="8"/>
      <c r="U711" s="8"/>
      <c r="V711" s="8"/>
      <c r="W711" s="8"/>
      <c r="X711" s="8"/>
      <c r="Y711" s="8"/>
      <c r="Z711" s="8"/>
    </row>
    <row r="712" ht="15.75" customHeight="1">
      <c r="A712" s="8"/>
      <c r="B712" s="8"/>
      <c r="C712" s="8"/>
      <c r="D712" s="595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595"/>
      <c r="R712" s="8"/>
      <c r="S712" s="8"/>
      <c r="T712" s="8"/>
      <c r="U712" s="8"/>
      <c r="V712" s="8"/>
      <c r="W712" s="8"/>
      <c r="X712" s="8"/>
      <c r="Y712" s="8"/>
      <c r="Z712" s="8"/>
    </row>
    <row r="713" ht="15.75" customHeight="1">
      <c r="A713" s="8"/>
      <c r="B713" s="8"/>
      <c r="C713" s="8"/>
      <c r="D713" s="595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595"/>
      <c r="R713" s="8"/>
      <c r="S713" s="8"/>
      <c r="T713" s="8"/>
      <c r="U713" s="8"/>
      <c r="V713" s="8"/>
      <c r="W713" s="8"/>
      <c r="X713" s="8"/>
      <c r="Y713" s="8"/>
      <c r="Z713" s="8"/>
    </row>
    <row r="714" ht="15.75" customHeight="1">
      <c r="A714" s="8"/>
      <c r="B714" s="8"/>
      <c r="C714" s="8"/>
      <c r="D714" s="595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595"/>
      <c r="R714" s="8"/>
      <c r="S714" s="8"/>
      <c r="T714" s="8"/>
      <c r="U714" s="8"/>
      <c r="V714" s="8"/>
      <c r="W714" s="8"/>
      <c r="X714" s="8"/>
      <c r="Y714" s="8"/>
      <c r="Z714" s="8"/>
    </row>
    <row r="715" ht="15.75" customHeight="1">
      <c r="A715" s="8"/>
      <c r="B715" s="8"/>
      <c r="C715" s="8"/>
      <c r="D715" s="595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595"/>
      <c r="R715" s="8"/>
      <c r="S715" s="8"/>
      <c r="T715" s="8"/>
      <c r="U715" s="8"/>
      <c r="V715" s="8"/>
      <c r="W715" s="8"/>
      <c r="X715" s="8"/>
      <c r="Y715" s="8"/>
      <c r="Z715" s="8"/>
    </row>
    <row r="716" ht="15.75" customHeight="1">
      <c r="A716" s="8"/>
      <c r="B716" s="8"/>
      <c r="C716" s="8"/>
      <c r="D716" s="595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595"/>
      <c r="R716" s="8"/>
      <c r="S716" s="8"/>
      <c r="T716" s="8"/>
      <c r="U716" s="8"/>
      <c r="V716" s="8"/>
      <c r="W716" s="8"/>
      <c r="X716" s="8"/>
      <c r="Y716" s="8"/>
      <c r="Z716" s="8"/>
    </row>
    <row r="717" ht="15.75" customHeight="1">
      <c r="A717" s="8"/>
      <c r="B717" s="8"/>
      <c r="C717" s="8"/>
      <c r="D717" s="595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595"/>
      <c r="R717" s="8"/>
      <c r="S717" s="8"/>
      <c r="T717" s="8"/>
      <c r="U717" s="8"/>
      <c r="V717" s="8"/>
      <c r="W717" s="8"/>
      <c r="X717" s="8"/>
      <c r="Y717" s="8"/>
      <c r="Z717" s="8"/>
    </row>
    <row r="718" ht="15.75" customHeight="1">
      <c r="A718" s="8"/>
      <c r="B718" s="8"/>
      <c r="C718" s="8"/>
      <c r="D718" s="595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595"/>
      <c r="R718" s="8"/>
      <c r="S718" s="8"/>
      <c r="T718" s="8"/>
      <c r="U718" s="8"/>
      <c r="V718" s="8"/>
      <c r="W718" s="8"/>
      <c r="X718" s="8"/>
      <c r="Y718" s="8"/>
      <c r="Z718" s="8"/>
    </row>
    <row r="719" ht="15.75" customHeight="1">
      <c r="A719" s="8"/>
      <c r="B719" s="8"/>
      <c r="C719" s="8"/>
      <c r="D719" s="595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595"/>
      <c r="R719" s="8"/>
      <c r="S719" s="8"/>
      <c r="T719" s="8"/>
      <c r="U719" s="8"/>
      <c r="V719" s="8"/>
      <c r="W719" s="8"/>
      <c r="X719" s="8"/>
      <c r="Y719" s="8"/>
      <c r="Z719" s="8"/>
    </row>
    <row r="720" ht="15.75" customHeight="1">
      <c r="A720" s="8"/>
      <c r="B720" s="8"/>
      <c r="C720" s="8"/>
      <c r="D720" s="595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595"/>
      <c r="R720" s="8"/>
      <c r="S720" s="8"/>
      <c r="T720" s="8"/>
      <c r="U720" s="8"/>
      <c r="V720" s="8"/>
      <c r="W720" s="8"/>
      <c r="X720" s="8"/>
      <c r="Y720" s="8"/>
      <c r="Z720" s="8"/>
    </row>
    <row r="721" ht="15.75" customHeight="1">
      <c r="A721" s="8"/>
      <c r="B721" s="8"/>
      <c r="C721" s="8"/>
      <c r="D721" s="595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595"/>
      <c r="R721" s="8"/>
      <c r="S721" s="8"/>
      <c r="T721" s="8"/>
      <c r="U721" s="8"/>
      <c r="V721" s="8"/>
      <c r="W721" s="8"/>
      <c r="X721" s="8"/>
      <c r="Y721" s="8"/>
      <c r="Z721" s="8"/>
    </row>
    <row r="722" ht="15.75" customHeight="1">
      <c r="A722" s="8"/>
      <c r="B722" s="8"/>
      <c r="C722" s="8"/>
      <c r="D722" s="595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595"/>
      <c r="R722" s="8"/>
      <c r="S722" s="8"/>
      <c r="T722" s="8"/>
      <c r="U722" s="8"/>
      <c r="V722" s="8"/>
      <c r="W722" s="8"/>
      <c r="X722" s="8"/>
      <c r="Y722" s="8"/>
      <c r="Z722" s="8"/>
    </row>
    <row r="723" ht="15.75" customHeight="1">
      <c r="A723" s="8"/>
      <c r="B723" s="8"/>
      <c r="C723" s="8"/>
      <c r="D723" s="595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595"/>
      <c r="R723" s="8"/>
      <c r="S723" s="8"/>
      <c r="T723" s="8"/>
      <c r="U723" s="8"/>
      <c r="V723" s="8"/>
      <c r="W723" s="8"/>
      <c r="X723" s="8"/>
      <c r="Y723" s="8"/>
      <c r="Z723" s="8"/>
    </row>
    <row r="724" ht="15.75" customHeight="1">
      <c r="A724" s="8"/>
      <c r="B724" s="8"/>
      <c r="C724" s="8"/>
      <c r="D724" s="595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595"/>
      <c r="R724" s="8"/>
      <c r="S724" s="8"/>
      <c r="T724" s="8"/>
      <c r="U724" s="8"/>
      <c r="V724" s="8"/>
      <c r="W724" s="8"/>
      <c r="X724" s="8"/>
      <c r="Y724" s="8"/>
      <c r="Z724" s="8"/>
    </row>
    <row r="725" ht="15.75" customHeight="1">
      <c r="A725" s="8"/>
      <c r="B725" s="8"/>
      <c r="C725" s="8"/>
      <c r="D725" s="595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595"/>
      <c r="R725" s="8"/>
      <c r="S725" s="8"/>
      <c r="T725" s="8"/>
      <c r="U725" s="8"/>
      <c r="V725" s="8"/>
      <c r="W725" s="8"/>
      <c r="X725" s="8"/>
      <c r="Y725" s="8"/>
      <c r="Z725" s="8"/>
    </row>
    <row r="726" ht="15.75" customHeight="1">
      <c r="A726" s="8"/>
      <c r="B726" s="8"/>
      <c r="C726" s="8"/>
      <c r="D726" s="595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595"/>
      <c r="R726" s="8"/>
      <c r="S726" s="8"/>
      <c r="T726" s="8"/>
      <c r="U726" s="8"/>
      <c r="V726" s="8"/>
      <c r="W726" s="8"/>
      <c r="X726" s="8"/>
      <c r="Y726" s="8"/>
      <c r="Z726" s="8"/>
    </row>
    <row r="727" ht="15.75" customHeight="1">
      <c r="A727" s="8"/>
      <c r="B727" s="8"/>
      <c r="C727" s="8"/>
      <c r="D727" s="595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595"/>
      <c r="R727" s="8"/>
      <c r="S727" s="8"/>
      <c r="T727" s="8"/>
      <c r="U727" s="8"/>
      <c r="V727" s="8"/>
      <c r="W727" s="8"/>
      <c r="X727" s="8"/>
      <c r="Y727" s="8"/>
      <c r="Z727" s="8"/>
    </row>
    <row r="728" ht="15.75" customHeight="1">
      <c r="A728" s="8"/>
      <c r="B728" s="8"/>
      <c r="C728" s="8"/>
      <c r="D728" s="595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595"/>
      <c r="R728" s="8"/>
      <c r="S728" s="8"/>
      <c r="T728" s="8"/>
      <c r="U728" s="8"/>
      <c r="V728" s="8"/>
      <c r="W728" s="8"/>
      <c r="X728" s="8"/>
      <c r="Y728" s="8"/>
      <c r="Z728" s="8"/>
    </row>
    <row r="729" ht="15.75" customHeight="1">
      <c r="A729" s="8"/>
      <c r="B729" s="8"/>
      <c r="C729" s="8"/>
      <c r="D729" s="595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595"/>
      <c r="R729" s="8"/>
      <c r="S729" s="8"/>
      <c r="T729" s="8"/>
      <c r="U729" s="8"/>
      <c r="V729" s="8"/>
      <c r="W729" s="8"/>
      <c r="X729" s="8"/>
      <c r="Y729" s="8"/>
      <c r="Z729" s="8"/>
    </row>
    <row r="730" ht="15.75" customHeight="1">
      <c r="A730" s="8"/>
      <c r="B730" s="8"/>
      <c r="C730" s="8"/>
      <c r="D730" s="595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595"/>
      <c r="R730" s="8"/>
      <c r="S730" s="8"/>
      <c r="T730" s="8"/>
      <c r="U730" s="8"/>
      <c r="V730" s="8"/>
      <c r="W730" s="8"/>
      <c r="X730" s="8"/>
      <c r="Y730" s="8"/>
      <c r="Z730" s="8"/>
    </row>
    <row r="731" ht="15.75" customHeight="1">
      <c r="A731" s="8"/>
      <c r="B731" s="8"/>
      <c r="C731" s="8"/>
      <c r="D731" s="595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595"/>
      <c r="R731" s="8"/>
      <c r="S731" s="8"/>
      <c r="T731" s="8"/>
      <c r="U731" s="8"/>
      <c r="V731" s="8"/>
      <c r="W731" s="8"/>
      <c r="X731" s="8"/>
      <c r="Y731" s="8"/>
      <c r="Z731" s="8"/>
    </row>
    <row r="732" ht="15.75" customHeight="1">
      <c r="A732" s="8"/>
      <c r="B732" s="8"/>
      <c r="C732" s="8"/>
      <c r="D732" s="595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595"/>
      <c r="R732" s="8"/>
      <c r="S732" s="8"/>
      <c r="T732" s="8"/>
      <c r="U732" s="8"/>
      <c r="V732" s="8"/>
      <c r="W732" s="8"/>
      <c r="X732" s="8"/>
      <c r="Y732" s="8"/>
      <c r="Z732" s="8"/>
    </row>
    <row r="733" ht="15.75" customHeight="1">
      <c r="A733" s="8"/>
      <c r="B733" s="8"/>
      <c r="C733" s="8"/>
      <c r="D733" s="595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595"/>
      <c r="R733" s="8"/>
      <c r="S733" s="8"/>
      <c r="T733" s="8"/>
      <c r="U733" s="8"/>
      <c r="V733" s="8"/>
      <c r="W733" s="8"/>
      <c r="X733" s="8"/>
      <c r="Y733" s="8"/>
      <c r="Z733" s="8"/>
    </row>
    <row r="734" ht="15.75" customHeight="1">
      <c r="A734" s="8"/>
      <c r="B734" s="8"/>
      <c r="C734" s="8"/>
      <c r="D734" s="595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595"/>
      <c r="R734" s="8"/>
      <c r="S734" s="8"/>
      <c r="T734" s="8"/>
      <c r="U734" s="8"/>
      <c r="V734" s="8"/>
      <c r="W734" s="8"/>
      <c r="X734" s="8"/>
      <c r="Y734" s="8"/>
      <c r="Z734" s="8"/>
    </row>
    <row r="735" ht="15.75" customHeight="1">
      <c r="A735" s="8"/>
      <c r="B735" s="8"/>
      <c r="C735" s="8"/>
      <c r="D735" s="595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595"/>
      <c r="R735" s="8"/>
      <c r="S735" s="8"/>
      <c r="T735" s="8"/>
      <c r="U735" s="8"/>
      <c r="V735" s="8"/>
      <c r="W735" s="8"/>
      <c r="X735" s="8"/>
      <c r="Y735" s="8"/>
      <c r="Z735" s="8"/>
    </row>
    <row r="736" ht="15.75" customHeight="1">
      <c r="A736" s="8"/>
      <c r="B736" s="8"/>
      <c r="C736" s="8"/>
      <c r="D736" s="595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595"/>
      <c r="R736" s="8"/>
      <c r="S736" s="8"/>
      <c r="T736" s="8"/>
      <c r="U736" s="8"/>
      <c r="V736" s="8"/>
      <c r="W736" s="8"/>
      <c r="X736" s="8"/>
      <c r="Y736" s="8"/>
      <c r="Z736" s="8"/>
    </row>
    <row r="737" ht="15.75" customHeight="1">
      <c r="A737" s="8"/>
      <c r="B737" s="8"/>
      <c r="C737" s="8"/>
      <c r="D737" s="595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595"/>
      <c r="R737" s="8"/>
      <c r="S737" s="8"/>
      <c r="T737" s="8"/>
      <c r="U737" s="8"/>
      <c r="V737" s="8"/>
      <c r="W737" s="8"/>
      <c r="X737" s="8"/>
      <c r="Y737" s="8"/>
      <c r="Z737" s="8"/>
    </row>
    <row r="738" ht="15.75" customHeight="1">
      <c r="A738" s="8"/>
      <c r="B738" s="8"/>
      <c r="C738" s="8"/>
      <c r="D738" s="595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595"/>
      <c r="R738" s="8"/>
      <c r="S738" s="8"/>
      <c r="T738" s="8"/>
      <c r="U738" s="8"/>
      <c r="V738" s="8"/>
      <c r="W738" s="8"/>
      <c r="X738" s="8"/>
      <c r="Y738" s="8"/>
      <c r="Z738" s="8"/>
    </row>
    <row r="739" ht="15.75" customHeight="1">
      <c r="A739" s="8"/>
      <c r="B739" s="8"/>
      <c r="C739" s="8"/>
      <c r="D739" s="595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595"/>
      <c r="R739" s="8"/>
      <c r="S739" s="8"/>
      <c r="T739" s="8"/>
      <c r="U739" s="8"/>
      <c r="V739" s="8"/>
      <c r="W739" s="8"/>
      <c r="X739" s="8"/>
      <c r="Y739" s="8"/>
      <c r="Z739" s="8"/>
    </row>
    <row r="740" ht="15.75" customHeight="1">
      <c r="A740" s="8"/>
      <c r="B740" s="8"/>
      <c r="C740" s="8"/>
      <c r="D740" s="595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595"/>
      <c r="R740" s="8"/>
      <c r="S740" s="8"/>
      <c r="T740" s="8"/>
      <c r="U740" s="8"/>
      <c r="V740" s="8"/>
      <c r="W740" s="8"/>
      <c r="X740" s="8"/>
      <c r="Y740" s="8"/>
      <c r="Z740" s="8"/>
    </row>
    <row r="741" ht="15.75" customHeight="1">
      <c r="A741" s="8"/>
      <c r="B741" s="8"/>
      <c r="C741" s="8"/>
      <c r="D741" s="595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595"/>
      <c r="R741" s="8"/>
      <c r="S741" s="8"/>
      <c r="T741" s="8"/>
      <c r="U741" s="8"/>
      <c r="V741" s="8"/>
      <c r="W741" s="8"/>
      <c r="X741" s="8"/>
      <c r="Y741" s="8"/>
      <c r="Z741" s="8"/>
    </row>
    <row r="742" ht="15.75" customHeight="1">
      <c r="A742" s="8"/>
      <c r="B742" s="8"/>
      <c r="C742" s="8"/>
      <c r="D742" s="595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595"/>
      <c r="R742" s="8"/>
      <c r="S742" s="8"/>
      <c r="T742" s="8"/>
      <c r="U742" s="8"/>
      <c r="V742" s="8"/>
      <c r="W742" s="8"/>
      <c r="X742" s="8"/>
      <c r="Y742" s="8"/>
      <c r="Z742" s="8"/>
    </row>
    <row r="743" ht="15.75" customHeight="1">
      <c r="A743" s="8"/>
      <c r="B743" s="8"/>
      <c r="C743" s="8"/>
      <c r="D743" s="595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595"/>
      <c r="R743" s="8"/>
      <c r="S743" s="8"/>
      <c r="T743" s="8"/>
      <c r="U743" s="8"/>
      <c r="V743" s="8"/>
      <c r="W743" s="8"/>
      <c r="X743" s="8"/>
      <c r="Y743" s="8"/>
      <c r="Z743" s="8"/>
    </row>
    <row r="744" ht="15.75" customHeight="1">
      <c r="A744" s="8"/>
      <c r="B744" s="8"/>
      <c r="C744" s="8"/>
      <c r="D744" s="595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595"/>
      <c r="R744" s="8"/>
      <c r="S744" s="8"/>
      <c r="T744" s="8"/>
      <c r="U744" s="8"/>
      <c r="V744" s="8"/>
      <c r="W744" s="8"/>
      <c r="X744" s="8"/>
      <c r="Y744" s="8"/>
      <c r="Z744" s="8"/>
    </row>
    <row r="745" ht="15.75" customHeight="1">
      <c r="A745" s="8"/>
      <c r="B745" s="8"/>
      <c r="C745" s="8"/>
      <c r="D745" s="595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595"/>
      <c r="R745" s="8"/>
      <c r="S745" s="8"/>
      <c r="T745" s="8"/>
      <c r="U745" s="8"/>
      <c r="V745" s="8"/>
      <c r="W745" s="8"/>
      <c r="X745" s="8"/>
      <c r="Y745" s="8"/>
      <c r="Z745" s="8"/>
    </row>
    <row r="746" ht="15.75" customHeight="1">
      <c r="A746" s="8"/>
      <c r="B746" s="8"/>
      <c r="C746" s="8"/>
      <c r="D746" s="595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595"/>
      <c r="R746" s="8"/>
      <c r="S746" s="8"/>
      <c r="T746" s="8"/>
      <c r="U746" s="8"/>
      <c r="V746" s="8"/>
      <c r="W746" s="8"/>
      <c r="X746" s="8"/>
      <c r="Y746" s="8"/>
      <c r="Z746" s="8"/>
    </row>
    <row r="747" ht="15.75" customHeight="1">
      <c r="A747" s="8"/>
      <c r="B747" s="8"/>
      <c r="C747" s="8"/>
      <c r="D747" s="595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595"/>
      <c r="R747" s="8"/>
      <c r="S747" s="8"/>
      <c r="T747" s="8"/>
      <c r="U747" s="8"/>
      <c r="V747" s="8"/>
      <c r="W747" s="8"/>
      <c r="X747" s="8"/>
      <c r="Y747" s="8"/>
      <c r="Z747" s="8"/>
    </row>
    <row r="748" ht="15.75" customHeight="1">
      <c r="A748" s="8"/>
      <c r="B748" s="8"/>
      <c r="C748" s="8"/>
      <c r="D748" s="595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595"/>
      <c r="R748" s="8"/>
      <c r="S748" s="8"/>
      <c r="T748" s="8"/>
      <c r="U748" s="8"/>
      <c r="V748" s="8"/>
      <c r="W748" s="8"/>
      <c r="X748" s="8"/>
      <c r="Y748" s="8"/>
      <c r="Z748" s="8"/>
    </row>
    <row r="749" ht="15.75" customHeight="1">
      <c r="A749" s="8"/>
      <c r="B749" s="8"/>
      <c r="C749" s="8"/>
      <c r="D749" s="595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595"/>
      <c r="R749" s="8"/>
      <c r="S749" s="8"/>
      <c r="T749" s="8"/>
      <c r="U749" s="8"/>
      <c r="V749" s="8"/>
      <c r="W749" s="8"/>
      <c r="X749" s="8"/>
      <c r="Y749" s="8"/>
      <c r="Z749" s="8"/>
    </row>
    <row r="750" ht="15.75" customHeight="1">
      <c r="A750" s="8"/>
      <c r="B750" s="8"/>
      <c r="C750" s="8"/>
      <c r="D750" s="595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595"/>
      <c r="R750" s="8"/>
      <c r="S750" s="8"/>
      <c r="T750" s="8"/>
      <c r="U750" s="8"/>
      <c r="V750" s="8"/>
      <c r="W750" s="8"/>
      <c r="X750" s="8"/>
      <c r="Y750" s="8"/>
      <c r="Z750" s="8"/>
    </row>
    <row r="751" ht="15.75" customHeight="1">
      <c r="A751" s="8"/>
      <c r="B751" s="8"/>
      <c r="C751" s="8"/>
      <c r="D751" s="595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595"/>
      <c r="R751" s="8"/>
      <c r="S751" s="8"/>
      <c r="T751" s="8"/>
      <c r="U751" s="8"/>
      <c r="V751" s="8"/>
      <c r="W751" s="8"/>
      <c r="X751" s="8"/>
      <c r="Y751" s="8"/>
      <c r="Z751" s="8"/>
    </row>
    <row r="752" ht="15.75" customHeight="1">
      <c r="A752" s="8"/>
      <c r="B752" s="8"/>
      <c r="C752" s="8"/>
      <c r="D752" s="595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595"/>
      <c r="R752" s="8"/>
      <c r="S752" s="8"/>
      <c r="T752" s="8"/>
      <c r="U752" s="8"/>
      <c r="V752" s="8"/>
      <c r="W752" s="8"/>
      <c r="X752" s="8"/>
      <c r="Y752" s="8"/>
      <c r="Z752" s="8"/>
    </row>
    <row r="753" ht="15.75" customHeight="1">
      <c r="A753" s="8"/>
      <c r="B753" s="8"/>
      <c r="C753" s="8"/>
      <c r="D753" s="595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595"/>
      <c r="R753" s="8"/>
      <c r="S753" s="8"/>
      <c r="T753" s="8"/>
      <c r="U753" s="8"/>
      <c r="V753" s="8"/>
      <c r="W753" s="8"/>
      <c r="X753" s="8"/>
      <c r="Y753" s="8"/>
      <c r="Z753" s="8"/>
    </row>
    <row r="754" ht="15.75" customHeight="1">
      <c r="A754" s="8"/>
      <c r="B754" s="8"/>
      <c r="C754" s="8"/>
      <c r="D754" s="595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595"/>
      <c r="R754" s="8"/>
      <c r="S754" s="8"/>
      <c r="T754" s="8"/>
      <c r="U754" s="8"/>
      <c r="V754" s="8"/>
      <c r="W754" s="8"/>
      <c r="X754" s="8"/>
      <c r="Y754" s="8"/>
      <c r="Z754" s="8"/>
    </row>
    <row r="755" ht="15.75" customHeight="1">
      <c r="A755" s="8"/>
      <c r="B755" s="8"/>
      <c r="C755" s="8"/>
      <c r="D755" s="595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595"/>
      <c r="R755" s="8"/>
      <c r="S755" s="8"/>
      <c r="T755" s="8"/>
      <c r="U755" s="8"/>
      <c r="V755" s="8"/>
      <c r="W755" s="8"/>
      <c r="X755" s="8"/>
      <c r="Y755" s="8"/>
      <c r="Z755" s="8"/>
    </row>
    <row r="756" ht="15.75" customHeight="1">
      <c r="A756" s="8"/>
      <c r="B756" s="8"/>
      <c r="C756" s="8"/>
      <c r="D756" s="595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595"/>
      <c r="R756" s="8"/>
      <c r="S756" s="8"/>
      <c r="T756" s="8"/>
      <c r="U756" s="8"/>
      <c r="V756" s="8"/>
      <c r="W756" s="8"/>
      <c r="X756" s="8"/>
      <c r="Y756" s="8"/>
      <c r="Z756" s="8"/>
    </row>
    <row r="757" ht="15.75" customHeight="1">
      <c r="A757" s="8"/>
      <c r="B757" s="8"/>
      <c r="C757" s="8"/>
      <c r="D757" s="595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595"/>
      <c r="R757" s="8"/>
      <c r="S757" s="8"/>
      <c r="T757" s="8"/>
      <c r="U757" s="8"/>
      <c r="V757" s="8"/>
      <c r="W757" s="8"/>
      <c r="X757" s="8"/>
      <c r="Y757" s="8"/>
      <c r="Z757" s="8"/>
    </row>
    <row r="758" ht="15.75" customHeight="1">
      <c r="A758" s="8"/>
      <c r="B758" s="8"/>
      <c r="C758" s="8"/>
      <c r="D758" s="595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595"/>
      <c r="R758" s="8"/>
      <c r="S758" s="8"/>
      <c r="T758" s="8"/>
      <c r="U758" s="8"/>
      <c r="V758" s="8"/>
      <c r="W758" s="8"/>
      <c r="X758" s="8"/>
      <c r="Y758" s="8"/>
      <c r="Z758" s="8"/>
    </row>
    <row r="759" ht="15.75" customHeight="1">
      <c r="A759" s="8"/>
      <c r="B759" s="8"/>
      <c r="C759" s="8"/>
      <c r="D759" s="595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595"/>
      <c r="R759" s="8"/>
      <c r="S759" s="8"/>
      <c r="T759" s="8"/>
      <c r="U759" s="8"/>
      <c r="V759" s="8"/>
      <c r="W759" s="8"/>
      <c r="X759" s="8"/>
      <c r="Y759" s="8"/>
      <c r="Z759" s="8"/>
    </row>
    <row r="760" ht="15.75" customHeight="1">
      <c r="A760" s="8"/>
      <c r="B760" s="8"/>
      <c r="C760" s="8"/>
      <c r="D760" s="595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595"/>
      <c r="R760" s="8"/>
      <c r="S760" s="8"/>
      <c r="T760" s="8"/>
      <c r="U760" s="8"/>
      <c r="V760" s="8"/>
      <c r="W760" s="8"/>
      <c r="X760" s="8"/>
      <c r="Y760" s="8"/>
      <c r="Z760" s="8"/>
    </row>
    <row r="761" ht="15.75" customHeight="1">
      <c r="A761" s="8"/>
      <c r="B761" s="8"/>
      <c r="C761" s="8"/>
      <c r="D761" s="595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595"/>
      <c r="R761" s="8"/>
      <c r="S761" s="8"/>
      <c r="T761" s="8"/>
      <c r="U761" s="8"/>
      <c r="V761" s="8"/>
      <c r="W761" s="8"/>
      <c r="X761" s="8"/>
      <c r="Y761" s="8"/>
      <c r="Z761" s="8"/>
    </row>
    <row r="762" ht="15.75" customHeight="1">
      <c r="A762" s="8"/>
      <c r="B762" s="8"/>
      <c r="C762" s="8"/>
      <c r="D762" s="595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595"/>
      <c r="R762" s="8"/>
      <c r="S762" s="8"/>
      <c r="T762" s="8"/>
      <c r="U762" s="8"/>
      <c r="V762" s="8"/>
      <c r="W762" s="8"/>
      <c r="X762" s="8"/>
      <c r="Y762" s="8"/>
      <c r="Z762" s="8"/>
    </row>
    <row r="763" ht="15.75" customHeight="1">
      <c r="A763" s="8"/>
      <c r="B763" s="8"/>
      <c r="C763" s="8"/>
      <c r="D763" s="595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595"/>
      <c r="R763" s="8"/>
      <c r="S763" s="8"/>
      <c r="T763" s="8"/>
      <c r="U763" s="8"/>
      <c r="V763" s="8"/>
      <c r="W763" s="8"/>
      <c r="X763" s="8"/>
      <c r="Y763" s="8"/>
      <c r="Z763" s="8"/>
    </row>
    <row r="764" ht="15.75" customHeight="1">
      <c r="A764" s="8"/>
      <c r="B764" s="8"/>
      <c r="C764" s="8"/>
      <c r="D764" s="595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595"/>
      <c r="R764" s="8"/>
      <c r="S764" s="8"/>
      <c r="T764" s="8"/>
      <c r="U764" s="8"/>
      <c r="V764" s="8"/>
      <c r="W764" s="8"/>
      <c r="X764" s="8"/>
      <c r="Y764" s="8"/>
      <c r="Z764" s="8"/>
    </row>
    <row r="765" ht="15.75" customHeight="1">
      <c r="A765" s="8"/>
      <c r="B765" s="8"/>
      <c r="C765" s="8"/>
      <c r="D765" s="595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595"/>
      <c r="R765" s="8"/>
      <c r="S765" s="8"/>
      <c r="T765" s="8"/>
      <c r="U765" s="8"/>
      <c r="V765" s="8"/>
      <c r="W765" s="8"/>
      <c r="X765" s="8"/>
      <c r="Y765" s="8"/>
      <c r="Z765" s="8"/>
    </row>
    <row r="766" ht="15.75" customHeight="1">
      <c r="A766" s="8"/>
      <c r="B766" s="8"/>
      <c r="C766" s="8"/>
      <c r="D766" s="595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595"/>
      <c r="R766" s="8"/>
      <c r="S766" s="8"/>
      <c r="T766" s="8"/>
      <c r="U766" s="8"/>
      <c r="V766" s="8"/>
      <c r="W766" s="8"/>
      <c r="X766" s="8"/>
      <c r="Y766" s="8"/>
      <c r="Z766" s="8"/>
    </row>
    <row r="767" ht="15.75" customHeight="1">
      <c r="A767" s="8"/>
      <c r="B767" s="8"/>
      <c r="C767" s="8"/>
      <c r="D767" s="595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595"/>
      <c r="R767" s="8"/>
      <c r="S767" s="8"/>
      <c r="T767" s="8"/>
      <c r="U767" s="8"/>
      <c r="V767" s="8"/>
      <c r="W767" s="8"/>
      <c r="X767" s="8"/>
      <c r="Y767" s="8"/>
      <c r="Z767" s="8"/>
    </row>
    <row r="768" ht="15.75" customHeight="1">
      <c r="A768" s="8"/>
      <c r="B768" s="8"/>
      <c r="C768" s="8"/>
      <c r="D768" s="595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595"/>
      <c r="R768" s="8"/>
      <c r="S768" s="8"/>
      <c r="T768" s="8"/>
      <c r="U768" s="8"/>
      <c r="V768" s="8"/>
      <c r="W768" s="8"/>
      <c r="X768" s="8"/>
      <c r="Y768" s="8"/>
      <c r="Z768" s="8"/>
    </row>
    <row r="769" ht="15.75" customHeight="1">
      <c r="A769" s="8"/>
      <c r="B769" s="8"/>
      <c r="C769" s="8"/>
      <c r="D769" s="595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595"/>
      <c r="R769" s="8"/>
      <c r="S769" s="8"/>
      <c r="T769" s="8"/>
      <c r="U769" s="8"/>
      <c r="V769" s="8"/>
      <c r="W769" s="8"/>
      <c r="X769" s="8"/>
      <c r="Y769" s="8"/>
      <c r="Z769" s="8"/>
    </row>
    <row r="770" ht="15.75" customHeight="1">
      <c r="A770" s="8"/>
      <c r="B770" s="8"/>
      <c r="C770" s="8"/>
      <c r="D770" s="595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595"/>
      <c r="R770" s="8"/>
      <c r="S770" s="8"/>
      <c r="T770" s="8"/>
      <c r="U770" s="8"/>
      <c r="V770" s="8"/>
      <c r="W770" s="8"/>
      <c r="X770" s="8"/>
      <c r="Y770" s="8"/>
      <c r="Z770" s="8"/>
    </row>
    <row r="771" ht="15.75" customHeight="1">
      <c r="A771" s="8"/>
      <c r="B771" s="8"/>
      <c r="C771" s="8"/>
      <c r="D771" s="595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595"/>
      <c r="R771" s="8"/>
      <c r="S771" s="8"/>
      <c r="T771" s="8"/>
      <c r="U771" s="8"/>
      <c r="V771" s="8"/>
      <c r="W771" s="8"/>
      <c r="X771" s="8"/>
      <c r="Y771" s="8"/>
      <c r="Z771" s="8"/>
    </row>
    <row r="772" ht="15.75" customHeight="1">
      <c r="A772" s="8"/>
      <c r="B772" s="8"/>
      <c r="C772" s="8"/>
      <c r="D772" s="595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595"/>
      <c r="R772" s="8"/>
      <c r="S772" s="8"/>
      <c r="T772" s="8"/>
      <c r="U772" s="8"/>
      <c r="V772" s="8"/>
      <c r="W772" s="8"/>
      <c r="X772" s="8"/>
      <c r="Y772" s="8"/>
      <c r="Z772" s="8"/>
    </row>
    <row r="773" ht="15.75" customHeight="1">
      <c r="A773" s="8"/>
      <c r="B773" s="8"/>
      <c r="C773" s="8"/>
      <c r="D773" s="595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595"/>
      <c r="R773" s="8"/>
      <c r="S773" s="8"/>
      <c r="T773" s="8"/>
      <c r="U773" s="8"/>
      <c r="V773" s="8"/>
      <c r="W773" s="8"/>
      <c r="X773" s="8"/>
      <c r="Y773" s="8"/>
      <c r="Z773" s="8"/>
    </row>
    <row r="774" ht="15.75" customHeight="1">
      <c r="A774" s="8"/>
      <c r="B774" s="8"/>
      <c r="C774" s="8"/>
      <c r="D774" s="595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595"/>
      <c r="R774" s="8"/>
      <c r="S774" s="8"/>
      <c r="T774" s="8"/>
      <c r="U774" s="8"/>
      <c r="V774" s="8"/>
      <c r="W774" s="8"/>
      <c r="X774" s="8"/>
      <c r="Y774" s="8"/>
      <c r="Z774" s="8"/>
    </row>
    <row r="775" ht="15.75" customHeight="1">
      <c r="A775" s="8"/>
      <c r="B775" s="8"/>
      <c r="C775" s="8"/>
      <c r="D775" s="595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595"/>
      <c r="R775" s="8"/>
      <c r="S775" s="8"/>
      <c r="T775" s="8"/>
      <c r="U775" s="8"/>
      <c r="V775" s="8"/>
      <c r="W775" s="8"/>
      <c r="X775" s="8"/>
      <c r="Y775" s="8"/>
      <c r="Z775" s="8"/>
    </row>
    <row r="776" ht="15.75" customHeight="1">
      <c r="A776" s="8"/>
      <c r="B776" s="8"/>
      <c r="C776" s="8"/>
      <c r="D776" s="595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595"/>
      <c r="R776" s="8"/>
      <c r="S776" s="8"/>
      <c r="T776" s="8"/>
      <c r="U776" s="8"/>
      <c r="V776" s="8"/>
      <c r="W776" s="8"/>
      <c r="X776" s="8"/>
      <c r="Y776" s="8"/>
      <c r="Z776" s="8"/>
    </row>
    <row r="777" ht="15.75" customHeight="1">
      <c r="A777" s="8"/>
      <c r="B777" s="8"/>
      <c r="C777" s="8"/>
      <c r="D777" s="595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595"/>
      <c r="R777" s="8"/>
      <c r="S777" s="8"/>
      <c r="T777" s="8"/>
      <c r="U777" s="8"/>
      <c r="V777" s="8"/>
      <c r="W777" s="8"/>
      <c r="X777" s="8"/>
      <c r="Y777" s="8"/>
      <c r="Z777" s="8"/>
    </row>
    <row r="778" ht="15.75" customHeight="1">
      <c r="A778" s="8"/>
      <c r="B778" s="8"/>
      <c r="C778" s="8"/>
      <c r="D778" s="595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595"/>
      <c r="R778" s="8"/>
      <c r="S778" s="8"/>
      <c r="T778" s="8"/>
      <c r="U778" s="8"/>
      <c r="V778" s="8"/>
      <c r="W778" s="8"/>
      <c r="X778" s="8"/>
      <c r="Y778" s="8"/>
      <c r="Z778" s="8"/>
    </row>
    <row r="779" ht="15.75" customHeight="1">
      <c r="A779" s="8"/>
      <c r="B779" s="8"/>
      <c r="C779" s="8"/>
      <c r="D779" s="595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595"/>
      <c r="R779" s="8"/>
      <c r="S779" s="8"/>
      <c r="T779" s="8"/>
      <c r="U779" s="8"/>
      <c r="V779" s="8"/>
      <c r="W779" s="8"/>
      <c r="X779" s="8"/>
      <c r="Y779" s="8"/>
      <c r="Z779" s="8"/>
    </row>
    <row r="780" ht="15.75" customHeight="1">
      <c r="A780" s="8"/>
      <c r="B780" s="8"/>
      <c r="C780" s="8"/>
      <c r="D780" s="595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595"/>
      <c r="R780" s="8"/>
      <c r="S780" s="8"/>
      <c r="T780" s="8"/>
      <c r="U780" s="8"/>
      <c r="V780" s="8"/>
      <c r="W780" s="8"/>
      <c r="X780" s="8"/>
      <c r="Y780" s="8"/>
      <c r="Z780" s="8"/>
    </row>
    <row r="781" ht="15.75" customHeight="1">
      <c r="A781" s="8"/>
      <c r="B781" s="8"/>
      <c r="C781" s="8"/>
      <c r="D781" s="595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595"/>
      <c r="R781" s="8"/>
      <c r="S781" s="8"/>
      <c r="T781" s="8"/>
      <c r="U781" s="8"/>
      <c r="V781" s="8"/>
      <c r="W781" s="8"/>
      <c r="X781" s="8"/>
      <c r="Y781" s="8"/>
      <c r="Z781" s="8"/>
    </row>
    <row r="782" ht="15.75" customHeight="1">
      <c r="A782" s="8"/>
      <c r="B782" s="8"/>
      <c r="C782" s="8"/>
      <c r="D782" s="595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595"/>
      <c r="R782" s="8"/>
      <c r="S782" s="8"/>
      <c r="T782" s="8"/>
      <c r="U782" s="8"/>
      <c r="V782" s="8"/>
      <c r="W782" s="8"/>
      <c r="X782" s="8"/>
      <c r="Y782" s="8"/>
      <c r="Z782" s="8"/>
    </row>
    <row r="783" ht="15.75" customHeight="1">
      <c r="A783" s="8"/>
      <c r="B783" s="8"/>
      <c r="C783" s="8"/>
      <c r="D783" s="595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595"/>
      <c r="R783" s="8"/>
      <c r="S783" s="8"/>
      <c r="T783" s="8"/>
      <c r="U783" s="8"/>
      <c r="V783" s="8"/>
      <c r="W783" s="8"/>
      <c r="X783" s="8"/>
      <c r="Y783" s="8"/>
      <c r="Z783" s="8"/>
    </row>
    <row r="784" ht="15.75" customHeight="1">
      <c r="A784" s="8"/>
      <c r="B784" s="8"/>
      <c r="C784" s="8"/>
      <c r="D784" s="595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595"/>
      <c r="R784" s="8"/>
      <c r="S784" s="8"/>
      <c r="T784" s="8"/>
      <c r="U784" s="8"/>
      <c r="V784" s="8"/>
      <c r="W784" s="8"/>
      <c r="X784" s="8"/>
      <c r="Y784" s="8"/>
      <c r="Z784" s="8"/>
    </row>
    <row r="785" ht="15.75" customHeight="1">
      <c r="A785" s="8"/>
      <c r="B785" s="8"/>
      <c r="C785" s="8"/>
      <c r="D785" s="595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595"/>
      <c r="R785" s="8"/>
      <c r="S785" s="8"/>
      <c r="T785" s="8"/>
      <c r="U785" s="8"/>
      <c r="V785" s="8"/>
      <c r="W785" s="8"/>
      <c r="X785" s="8"/>
      <c r="Y785" s="8"/>
      <c r="Z785" s="8"/>
    </row>
    <row r="786" ht="15.75" customHeight="1">
      <c r="A786" s="8"/>
      <c r="B786" s="8"/>
      <c r="C786" s="8"/>
      <c r="D786" s="595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595"/>
      <c r="R786" s="8"/>
      <c r="S786" s="8"/>
      <c r="T786" s="8"/>
      <c r="U786" s="8"/>
      <c r="V786" s="8"/>
      <c r="W786" s="8"/>
      <c r="X786" s="8"/>
      <c r="Y786" s="8"/>
      <c r="Z786" s="8"/>
    </row>
    <row r="787" ht="15.75" customHeight="1">
      <c r="A787" s="8"/>
      <c r="B787" s="8"/>
      <c r="C787" s="8"/>
      <c r="D787" s="595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595"/>
      <c r="R787" s="8"/>
      <c r="S787" s="8"/>
      <c r="T787" s="8"/>
      <c r="U787" s="8"/>
      <c r="V787" s="8"/>
      <c r="W787" s="8"/>
      <c r="X787" s="8"/>
      <c r="Y787" s="8"/>
      <c r="Z787" s="8"/>
    </row>
    <row r="788" ht="15.75" customHeight="1">
      <c r="A788" s="8"/>
      <c r="B788" s="8"/>
      <c r="C788" s="8"/>
      <c r="D788" s="595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595"/>
      <c r="R788" s="8"/>
      <c r="S788" s="8"/>
      <c r="T788" s="8"/>
      <c r="U788" s="8"/>
      <c r="V788" s="8"/>
      <c r="W788" s="8"/>
      <c r="X788" s="8"/>
      <c r="Y788" s="8"/>
      <c r="Z788" s="8"/>
    </row>
    <row r="789" ht="15.75" customHeight="1">
      <c r="A789" s="8"/>
      <c r="B789" s="8"/>
      <c r="C789" s="8"/>
      <c r="D789" s="595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595"/>
      <c r="R789" s="8"/>
      <c r="S789" s="8"/>
      <c r="T789" s="8"/>
      <c r="U789" s="8"/>
      <c r="V789" s="8"/>
      <c r="W789" s="8"/>
      <c r="X789" s="8"/>
      <c r="Y789" s="8"/>
      <c r="Z789" s="8"/>
    </row>
    <row r="790" ht="15.75" customHeight="1">
      <c r="A790" s="8"/>
      <c r="B790" s="8"/>
      <c r="C790" s="8"/>
      <c r="D790" s="595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595"/>
      <c r="R790" s="8"/>
      <c r="S790" s="8"/>
      <c r="T790" s="8"/>
      <c r="U790" s="8"/>
      <c r="V790" s="8"/>
      <c r="W790" s="8"/>
      <c r="X790" s="8"/>
      <c r="Y790" s="8"/>
      <c r="Z790" s="8"/>
    </row>
    <row r="791" ht="15.75" customHeight="1">
      <c r="A791" s="8"/>
      <c r="B791" s="8"/>
      <c r="C791" s="8"/>
      <c r="D791" s="595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595"/>
      <c r="R791" s="8"/>
      <c r="S791" s="8"/>
      <c r="T791" s="8"/>
      <c r="U791" s="8"/>
      <c r="V791" s="8"/>
      <c r="W791" s="8"/>
      <c r="X791" s="8"/>
      <c r="Y791" s="8"/>
      <c r="Z791" s="8"/>
    </row>
    <row r="792" ht="15.75" customHeight="1">
      <c r="A792" s="8"/>
      <c r="B792" s="8"/>
      <c r="C792" s="8"/>
      <c r="D792" s="595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595"/>
      <c r="R792" s="8"/>
      <c r="S792" s="8"/>
      <c r="T792" s="8"/>
      <c r="U792" s="8"/>
      <c r="V792" s="8"/>
      <c r="W792" s="8"/>
      <c r="X792" s="8"/>
      <c r="Y792" s="8"/>
      <c r="Z792" s="8"/>
    </row>
    <row r="793" ht="15.75" customHeight="1">
      <c r="A793" s="8"/>
      <c r="B793" s="8"/>
      <c r="C793" s="8"/>
      <c r="D793" s="595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595"/>
      <c r="R793" s="8"/>
      <c r="S793" s="8"/>
      <c r="T793" s="8"/>
      <c r="U793" s="8"/>
      <c r="V793" s="8"/>
      <c r="W793" s="8"/>
      <c r="X793" s="8"/>
      <c r="Y793" s="8"/>
      <c r="Z793" s="8"/>
    </row>
    <row r="794" ht="15.75" customHeight="1">
      <c r="A794" s="8"/>
      <c r="B794" s="8"/>
      <c r="C794" s="8"/>
      <c r="D794" s="595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595"/>
      <c r="R794" s="8"/>
      <c r="S794" s="8"/>
      <c r="T794" s="8"/>
      <c r="U794" s="8"/>
      <c r="V794" s="8"/>
      <c r="W794" s="8"/>
      <c r="X794" s="8"/>
      <c r="Y794" s="8"/>
      <c r="Z794" s="8"/>
    </row>
    <row r="795" ht="15.75" customHeight="1">
      <c r="A795" s="8"/>
      <c r="B795" s="8"/>
      <c r="C795" s="8"/>
      <c r="D795" s="595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595"/>
      <c r="R795" s="8"/>
      <c r="S795" s="8"/>
      <c r="T795" s="8"/>
      <c r="U795" s="8"/>
      <c r="V795" s="8"/>
      <c r="W795" s="8"/>
      <c r="X795" s="8"/>
      <c r="Y795" s="8"/>
      <c r="Z795" s="8"/>
    </row>
    <row r="796" ht="15.75" customHeight="1">
      <c r="A796" s="8"/>
      <c r="B796" s="8"/>
      <c r="C796" s="8"/>
      <c r="D796" s="595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595"/>
      <c r="R796" s="8"/>
      <c r="S796" s="8"/>
      <c r="T796" s="8"/>
      <c r="U796" s="8"/>
      <c r="V796" s="8"/>
      <c r="W796" s="8"/>
      <c r="X796" s="8"/>
      <c r="Y796" s="8"/>
      <c r="Z796" s="8"/>
    </row>
    <row r="797" ht="15.75" customHeight="1">
      <c r="A797" s="8"/>
      <c r="B797" s="8"/>
      <c r="C797" s="8"/>
      <c r="D797" s="595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595"/>
      <c r="R797" s="8"/>
      <c r="S797" s="8"/>
      <c r="T797" s="8"/>
      <c r="U797" s="8"/>
      <c r="V797" s="8"/>
      <c r="W797" s="8"/>
      <c r="X797" s="8"/>
      <c r="Y797" s="8"/>
      <c r="Z797" s="8"/>
    </row>
    <row r="798" ht="15.75" customHeight="1">
      <c r="A798" s="8"/>
      <c r="B798" s="8"/>
      <c r="C798" s="8"/>
      <c r="D798" s="595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595"/>
      <c r="R798" s="8"/>
      <c r="S798" s="8"/>
      <c r="T798" s="8"/>
      <c r="U798" s="8"/>
      <c r="V798" s="8"/>
      <c r="W798" s="8"/>
      <c r="X798" s="8"/>
      <c r="Y798" s="8"/>
      <c r="Z798" s="8"/>
    </row>
    <row r="799" ht="15.75" customHeight="1">
      <c r="A799" s="8"/>
      <c r="B799" s="8"/>
      <c r="C799" s="8"/>
      <c r="D799" s="595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595"/>
      <c r="R799" s="8"/>
      <c r="S799" s="8"/>
      <c r="T799" s="8"/>
      <c r="U799" s="8"/>
      <c r="V799" s="8"/>
      <c r="W799" s="8"/>
      <c r="X799" s="8"/>
      <c r="Y799" s="8"/>
      <c r="Z799" s="8"/>
    </row>
    <row r="800" ht="15.75" customHeight="1">
      <c r="A800" s="8"/>
      <c r="B800" s="8"/>
      <c r="C800" s="8"/>
      <c r="D800" s="595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595"/>
      <c r="R800" s="8"/>
      <c r="S800" s="8"/>
      <c r="T800" s="8"/>
      <c r="U800" s="8"/>
      <c r="V800" s="8"/>
      <c r="W800" s="8"/>
      <c r="X800" s="8"/>
      <c r="Y800" s="8"/>
      <c r="Z800" s="8"/>
    </row>
    <row r="801" ht="15.75" customHeight="1">
      <c r="A801" s="8"/>
      <c r="B801" s="8"/>
      <c r="C801" s="8"/>
      <c r="D801" s="595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595"/>
      <c r="R801" s="8"/>
      <c r="S801" s="8"/>
      <c r="T801" s="8"/>
      <c r="U801" s="8"/>
      <c r="V801" s="8"/>
      <c r="W801" s="8"/>
      <c r="X801" s="8"/>
      <c r="Y801" s="8"/>
      <c r="Z801" s="8"/>
    </row>
    <row r="802" ht="15.75" customHeight="1">
      <c r="A802" s="8"/>
      <c r="B802" s="8"/>
      <c r="C802" s="8"/>
      <c r="D802" s="595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595"/>
      <c r="R802" s="8"/>
      <c r="S802" s="8"/>
      <c r="T802" s="8"/>
      <c r="U802" s="8"/>
      <c r="V802" s="8"/>
      <c r="W802" s="8"/>
      <c r="X802" s="8"/>
      <c r="Y802" s="8"/>
      <c r="Z802" s="8"/>
    </row>
    <row r="803" ht="15.75" customHeight="1">
      <c r="A803" s="8"/>
      <c r="B803" s="8"/>
      <c r="C803" s="8"/>
      <c r="D803" s="595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595"/>
      <c r="R803" s="8"/>
      <c r="S803" s="8"/>
      <c r="T803" s="8"/>
      <c r="U803" s="8"/>
      <c r="V803" s="8"/>
      <c r="W803" s="8"/>
      <c r="X803" s="8"/>
      <c r="Y803" s="8"/>
      <c r="Z803" s="8"/>
    </row>
    <row r="804" ht="15.75" customHeight="1">
      <c r="A804" s="8"/>
      <c r="B804" s="8"/>
      <c r="C804" s="8"/>
      <c r="D804" s="595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595"/>
      <c r="R804" s="8"/>
      <c r="S804" s="8"/>
      <c r="T804" s="8"/>
      <c r="U804" s="8"/>
      <c r="V804" s="8"/>
      <c r="W804" s="8"/>
      <c r="X804" s="8"/>
      <c r="Y804" s="8"/>
      <c r="Z804" s="8"/>
    </row>
    <row r="805" ht="15.75" customHeight="1">
      <c r="A805" s="8"/>
      <c r="B805" s="8"/>
      <c r="C805" s="8"/>
      <c r="D805" s="595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595"/>
      <c r="R805" s="8"/>
      <c r="S805" s="8"/>
      <c r="T805" s="8"/>
      <c r="U805" s="8"/>
      <c r="V805" s="8"/>
      <c r="W805" s="8"/>
      <c r="X805" s="8"/>
      <c r="Y805" s="8"/>
      <c r="Z805" s="8"/>
    </row>
    <row r="806" ht="15.75" customHeight="1">
      <c r="A806" s="8"/>
      <c r="B806" s="8"/>
      <c r="C806" s="8"/>
      <c r="D806" s="595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595"/>
      <c r="R806" s="8"/>
      <c r="S806" s="8"/>
      <c r="T806" s="8"/>
      <c r="U806" s="8"/>
      <c r="V806" s="8"/>
      <c r="W806" s="8"/>
      <c r="X806" s="8"/>
      <c r="Y806" s="8"/>
      <c r="Z806" s="8"/>
    </row>
    <row r="807" ht="15.75" customHeight="1">
      <c r="A807" s="8"/>
      <c r="B807" s="8"/>
      <c r="C807" s="8"/>
      <c r="D807" s="595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595"/>
      <c r="R807" s="8"/>
      <c r="S807" s="8"/>
      <c r="T807" s="8"/>
      <c r="U807" s="8"/>
      <c r="V807" s="8"/>
      <c r="W807" s="8"/>
      <c r="X807" s="8"/>
      <c r="Y807" s="8"/>
      <c r="Z807" s="8"/>
    </row>
    <row r="808" ht="15.75" customHeight="1">
      <c r="A808" s="8"/>
      <c r="B808" s="8"/>
      <c r="C808" s="8"/>
      <c r="D808" s="595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595"/>
      <c r="R808" s="8"/>
      <c r="S808" s="8"/>
      <c r="T808" s="8"/>
      <c r="U808" s="8"/>
      <c r="V808" s="8"/>
      <c r="W808" s="8"/>
      <c r="X808" s="8"/>
      <c r="Y808" s="8"/>
      <c r="Z808" s="8"/>
    </row>
    <row r="809" ht="15.75" customHeight="1">
      <c r="A809" s="8"/>
      <c r="B809" s="8"/>
      <c r="C809" s="8"/>
      <c r="D809" s="595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595"/>
      <c r="R809" s="8"/>
      <c r="S809" s="8"/>
      <c r="T809" s="8"/>
      <c r="U809" s="8"/>
      <c r="V809" s="8"/>
      <c r="W809" s="8"/>
      <c r="X809" s="8"/>
      <c r="Y809" s="8"/>
      <c r="Z809" s="8"/>
    </row>
    <row r="810" ht="15.75" customHeight="1">
      <c r="A810" s="8"/>
      <c r="B810" s="8"/>
      <c r="C810" s="8"/>
      <c r="D810" s="595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595"/>
      <c r="R810" s="8"/>
      <c r="S810" s="8"/>
      <c r="T810" s="8"/>
      <c r="U810" s="8"/>
      <c r="V810" s="8"/>
      <c r="W810" s="8"/>
      <c r="X810" s="8"/>
      <c r="Y810" s="8"/>
      <c r="Z810" s="8"/>
    </row>
    <row r="811" ht="15.75" customHeight="1">
      <c r="A811" s="8"/>
      <c r="B811" s="8"/>
      <c r="C811" s="8"/>
      <c r="D811" s="595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595"/>
      <c r="R811" s="8"/>
      <c r="S811" s="8"/>
      <c r="T811" s="8"/>
      <c r="U811" s="8"/>
      <c r="V811" s="8"/>
      <c r="W811" s="8"/>
      <c r="X811" s="8"/>
      <c r="Y811" s="8"/>
      <c r="Z811" s="8"/>
    </row>
    <row r="812" ht="15.75" customHeight="1">
      <c r="A812" s="8"/>
      <c r="B812" s="8"/>
      <c r="C812" s="8"/>
      <c r="D812" s="595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595"/>
      <c r="R812" s="8"/>
      <c r="S812" s="8"/>
      <c r="T812" s="8"/>
      <c r="U812" s="8"/>
      <c r="V812" s="8"/>
      <c r="W812" s="8"/>
      <c r="X812" s="8"/>
      <c r="Y812" s="8"/>
      <c r="Z812" s="8"/>
    </row>
    <row r="813" ht="15.75" customHeight="1">
      <c r="A813" s="8"/>
      <c r="B813" s="8"/>
      <c r="C813" s="8"/>
      <c r="D813" s="595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595"/>
      <c r="R813" s="8"/>
      <c r="S813" s="8"/>
      <c r="T813" s="8"/>
      <c r="U813" s="8"/>
      <c r="V813" s="8"/>
      <c r="W813" s="8"/>
      <c r="X813" s="8"/>
      <c r="Y813" s="8"/>
      <c r="Z813" s="8"/>
    </row>
    <row r="814" ht="15.75" customHeight="1">
      <c r="A814" s="8"/>
      <c r="B814" s="8"/>
      <c r="C814" s="8"/>
      <c r="D814" s="595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595"/>
      <c r="R814" s="8"/>
      <c r="S814" s="8"/>
      <c r="T814" s="8"/>
      <c r="U814" s="8"/>
      <c r="V814" s="8"/>
      <c r="W814" s="8"/>
      <c r="X814" s="8"/>
      <c r="Y814" s="8"/>
      <c r="Z814" s="8"/>
    </row>
    <row r="815" ht="15.75" customHeight="1">
      <c r="A815" s="8"/>
      <c r="B815" s="8"/>
      <c r="C815" s="8"/>
      <c r="D815" s="595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595"/>
      <c r="R815" s="8"/>
      <c r="S815" s="8"/>
      <c r="T815" s="8"/>
      <c r="U815" s="8"/>
      <c r="V815" s="8"/>
      <c r="W815" s="8"/>
      <c r="X815" s="8"/>
      <c r="Y815" s="8"/>
      <c r="Z815" s="8"/>
    </row>
    <row r="816" ht="15.75" customHeight="1">
      <c r="A816" s="8"/>
      <c r="B816" s="8"/>
      <c r="C816" s="8"/>
      <c r="D816" s="595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595"/>
      <c r="R816" s="8"/>
      <c r="S816" s="8"/>
      <c r="T816" s="8"/>
      <c r="U816" s="8"/>
      <c r="V816" s="8"/>
      <c r="W816" s="8"/>
      <c r="X816" s="8"/>
      <c r="Y816" s="8"/>
      <c r="Z816" s="8"/>
    </row>
    <row r="817" ht="15.75" customHeight="1">
      <c r="A817" s="8"/>
      <c r="B817" s="8"/>
      <c r="C817" s="8"/>
      <c r="D817" s="595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595"/>
      <c r="R817" s="8"/>
      <c r="S817" s="8"/>
      <c r="T817" s="8"/>
      <c r="U817" s="8"/>
      <c r="V817" s="8"/>
      <c r="W817" s="8"/>
      <c r="X817" s="8"/>
      <c r="Y817" s="8"/>
      <c r="Z817" s="8"/>
    </row>
    <row r="818" ht="15.75" customHeight="1">
      <c r="A818" s="8"/>
      <c r="B818" s="8"/>
      <c r="C818" s="8"/>
      <c r="D818" s="595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595"/>
      <c r="R818" s="8"/>
      <c r="S818" s="8"/>
      <c r="T818" s="8"/>
      <c r="U818" s="8"/>
      <c r="V818" s="8"/>
      <c r="W818" s="8"/>
      <c r="X818" s="8"/>
      <c r="Y818" s="8"/>
      <c r="Z818" s="8"/>
    </row>
    <row r="819" ht="15.75" customHeight="1">
      <c r="A819" s="8"/>
      <c r="B819" s="8"/>
      <c r="C819" s="8"/>
      <c r="D819" s="595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595"/>
      <c r="R819" s="8"/>
      <c r="S819" s="8"/>
      <c r="T819" s="8"/>
      <c r="U819" s="8"/>
      <c r="V819" s="8"/>
      <c r="W819" s="8"/>
      <c r="X819" s="8"/>
      <c r="Y819" s="8"/>
      <c r="Z819" s="8"/>
    </row>
    <row r="820" ht="15.75" customHeight="1">
      <c r="A820" s="8"/>
      <c r="B820" s="8"/>
      <c r="C820" s="8"/>
      <c r="D820" s="595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595"/>
      <c r="R820" s="8"/>
      <c r="S820" s="8"/>
      <c r="T820" s="8"/>
      <c r="U820" s="8"/>
      <c r="V820" s="8"/>
      <c r="W820" s="8"/>
      <c r="X820" s="8"/>
      <c r="Y820" s="8"/>
      <c r="Z820" s="8"/>
    </row>
    <row r="821" ht="15.75" customHeight="1">
      <c r="A821" s="8"/>
      <c r="B821" s="8"/>
      <c r="C821" s="8"/>
      <c r="D821" s="595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595"/>
      <c r="R821" s="8"/>
      <c r="S821" s="8"/>
      <c r="T821" s="8"/>
      <c r="U821" s="8"/>
      <c r="V821" s="8"/>
      <c r="W821" s="8"/>
      <c r="X821" s="8"/>
      <c r="Y821" s="8"/>
      <c r="Z821" s="8"/>
    </row>
    <row r="822" ht="15.75" customHeight="1">
      <c r="A822" s="8"/>
      <c r="B822" s="8"/>
      <c r="C822" s="8"/>
      <c r="D822" s="595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595"/>
      <c r="R822" s="8"/>
      <c r="S822" s="8"/>
      <c r="T822" s="8"/>
      <c r="U822" s="8"/>
      <c r="V822" s="8"/>
      <c r="W822" s="8"/>
      <c r="X822" s="8"/>
      <c r="Y822" s="8"/>
      <c r="Z822" s="8"/>
    </row>
    <row r="823" ht="15.75" customHeight="1">
      <c r="A823" s="8"/>
      <c r="B823" s="8"/>
      <c r="C823" s="8"/>
      <c r="D823" s="595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595"/>
      <c r="R823" s="8"/>
      <c r="S823" s="8"/>
      <c r="T823" s="8"/>
      <c r="U823" s="8"/>
      <c r="V823" s="8"/>
      <c r="W823" s="8"/>
      <c r="X823" s="8"/>
      <c r="Y823" s="8"/>
      <c r="Z823" s="8"/>
    </row>
    <row r="824" ht="15.75" customHeight="1">
      <c r="A824" s="8"/>
      <c r="B824" s="8"/>
      <c r="C824" s="8"/>
      <c r="D824" s="595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595"/>
      <c r="R824" s="8"/>
      <c r="S824" s="8"/>
      <c r="T824" s="8"/>
      <c r="U824" s="8"/>
      <c r="V824" s="8"/>
      <c r="W824" s="8"/>
      <c r="X824" s="8"/>
      <c r="Y824" s="8"/>
      <c r="Z824" s="8"/>
    </row>
    <row r="825" ht="15.75" customHeight="1">
      <c r="A825" s="8"/>
      <c r="B825" s="8"/>
      <c r="C825" s="8"/>
      <c r="D825" s="595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595"/>
      <c r="R825" s="8"/>
      <c r="S825" s="8"/>
      <c r="T825" s="8"/>
      <c r="U825" s="8"/>
      <c r="V825" s="8"/>
      <c r="W825" s="8"/>
      <c r="X825" s="8"/>
      <c r="Y825" s="8"/>
      <c r="Z825" s="8"/>
    </row>
    <row r="826" ht="15.75" customHeight="1">
      <c r="A826" s="8"/>
      <c r="B826" s="8"/>
      <c r="C826" s="8"/>
      <c r="D826" s="595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595"/>
      <c r="R826" s="8"/>
      <c r="S826" s="8"/>
      <c r="T826" s="8"/>
      <c r="U826" s="8"/>
      <c r="V826" s="8"/>
      <c r="W826" s="8"/>
      <c r="X826" s="8"/>
      <c r="Y826" s="8"/>
      <c r="Z826" s="8"/>
    </row>
    <row r="827" ht="15.75" customHeight="1">
      <c r="A827" s="8"/>
      <c r="B827" s="8"/>
      <c r="C827" s="8"/>
      <c r="D827" s="595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595"/>
      <c r="R827" s="8"/>
      <c r="S827" s="8"/>
      <c r="T827" s="8"/>
      <c r="U827" s="8"/>
      <c r="V827" s="8"/>
      <c r="W827" s="8"/>
      <c r="X827" s="8"/>
      <c r="Y827" s="8"/>
      <c r="Z827" s="8"/>
    </row>
    <row r="828" ht="15.75" customHeight="1">
      <c r="A828" s="8"/>
      <c r="B828" s="8"/>
      <c r="C828" s="8"/>
      <c r="D828" s="595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595"/>
      <c r="R828" s="8"/>
      <c r="S828" s="8"/>
      <c r="T828" s="8"/>
      <c r="U828" s="8"/>
      <c r="V828" s="8"/>
      <c r="W828" s="8"/>
      <c r="X828" s="8"/>
      <c r="Y828" s="8"/>
      <c r="Z828" s="8"/>
    </row>
    <row r="829" ht="15.75" customHeight="1">
      <c r="A829" s="8"/>
      <c r="B829" s="8"/>
      <c r="C829" s="8"/>
      <c r="D829" s="595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595"/>
      <c r="R829" s="8"/>
      <c r="S829" s="8"/>
      <c r="T829" s="8"/>
      <c r="U829" s="8"/>
      <c r="V829" s="8"/>
      <c r="W829" s="8"/>
      <c r="X829" s="8"/>
      <c r="Y829" s="8"/>
      <c r="Z829" s="8"/>
    </row>
    <row r="830" ht="15.75" customHeight="1">
      <c r="A830" s="8"/>
      <c r="B830" s="8"/>
      <c r="C830" s="8"/>
      <c r="D830" s="595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595"/>
      <c r="R830" s="8"/>
      <c r="S830" s="8"/>
      <c r="T830" s="8"/>
      <c r="U830" s="8"/>
      <c r="V830" s="8"/>
      <c r="W830" s="8"/>
      <c r="X830" s="8"/>
      <c r="Y830" s="8"/>
      <c r="Z830" s="8"/>
    </row>
    <row r="831" ht="15.75" customHeight="1">
      <c r="A831" s="8"/>
      <c r="B831" s="8"/>
      <c r="C831" s="8"/>
      <c r="D831" s="595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595"/>
      <c r="R831" s="8"/>
      <c r="S831" s="8"/>
      <c r="T831" s="8"/>
      <c r="U831" s="8"/>
      <c r="V831" s="8"/>
      <c r="W831" s="8"/>
      <c r="X831" s="8"/>
      <c r="Y831" s="8"/>
      <c r="Z831" s="8"/>
    </row>
    <row r="832" ht="15.75" customHeight="1">
      <c r="A832" s="8"/>
      <c r="B832" s="8"/>
      <c r="C832" s="8"/>
      <c r="D832" s="595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595"/>
      <c r="R832" s="8"/>
      <c r="S832" s="8"/>
      <c r="T832" s="8"/>
      <c r="U832" s="8"/>
      <c r="V832" s="8"/>
      <c r="W832" s="8"/>
      <c r="X832" s="8"/>
      <c r="Y832" s="8"/>
      <c r="Z832" s="8"/>
    </row>
    <row r="833" ht="15.75" customHeight="1">
      <c r="A833" s="8"/>
      <c r="B833" s="8"/>
      <c r="C833" s="8"/>
      <c r="D833" s="595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595"/>
      <c r="R833" s="8"/>
      <c r="S833" s="8"/>
      <c r="T833" s="8"/>
      <c r="U833" s="8"/>
      <c r="V833" s="8"/>
      <c r="W833" s="8"/>
      <c r="X833" s="8"/>
      <c r="Y833" s="8"/>
      <c r="Z833" s="8"/>
    </row>
    <row r="834" ht="15.75" customHeight="1">
      <c r="A834" s="8"/>
      <c r="B834" s="8"/>
      <c r="C834" s="8"/>
      <c r="D834" s="595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595"/>
      <c r="R834" s="8"/>
      <c r="S834" s="8"/>
      <c r="T834" s="8"/>
      <c r="U834" s="8"/>
      <c r="V834" s="8"/>
      <c r="W834" s="8"/>
      <c r="X834" s="8"/>
      <c r="Y834" s="8"/>
      <c r="Z834" s="8"/>
    </row>
    <row r="835" ht="15.75" customHeight="1">
      <c r="A835" s="8"/>
      <c r="B835" s="8"/>
      <c r="C835" s="8"/>
      <c r="D835" s="595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595"/>
      <c r="R835" s="8"/>
      <c r="S835" s="8"/>
      <c r="T835" s="8"/>
      <c r="U835" s="8"/>
      <c r="V835" s="8"/>
      <c r="W835" s="8"/>
      <c r="X835" s="8"/>
      <c r="Y835" s="8"/>
      <c r="Z835" s="8"/>
    </row>
    <row r="836" ht="15.75" customHeight="1">
      <c r="A836" s="8"/>
      <c r="B836" s="8"/>
      <c r="C836" s="8"/>
      <c r="D836" s="595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595"/>
      <c r="R836" s="8"/>
      <c r="S836" s="8"/>
      <c r="T836" s="8"/>
      <c r="U836" s="8"/>
      <c r="V836" s="8"/>
      <c r="W836" s="8"/>
      <c r="X836" s="8"/>
      <c r="Y836" s="8"/>
      <c r="Z836" s="8"/>
    </row>
    <row r="837" ht="15.75" customHeight="1">
      <c r="A837" s="8"/>
      <c r="B837" s="8"/>
      <c r="C837" s="8"/>
      <c r="D837" s="595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595"/>
      <c r="R837" s="8"/>
      <c r="S837" s="8"/>
      <c r="T837" s="8"/>
      <c r="U837" s="8"/>
      <c r="V837" s="8"/>
      <c r="W837" s="8"/>
      <c r="X837" s="8"/>
      <c r="Y837" s="8"/>
      <c r="Z837" s="8"/>
    </row>
    <row r="838" ht="15.75" customHeight="1">
      <c r="A838" s="8"/>
      <c r="B838" s="8"/>
      <c r="C838" s="8"/>
      <c r="D838" s="595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595"/>
      <c r="R838" s="8"/>
      <c r="S838" s="8"/>
      <c r="T838" s="8"/>
      <c r="U838" s="8"/>
      <c r="V838" s="8"/>
      <c r="W838" s="8"/>
      <c r="X838" s="8"/>
      <c r="Y838" s="8"/>
      <c r="Z838" s="8"/>
    </row>
    <row r="839" ht="15.75" customHeight="1">
      <c r="A839" s="8"/>
      <c r="B839" s="8"/>
      <c r="C839" s="8"/>
      <c r="D839" s="595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595"/>
      <c r="R839" s="8"/>
      <c r="S839" s="8"/>
      <c r="T839" s="8"/>
      <c r="U839" s="8"/>
      <c r="V839" s="8"/>
      <c r="W839" s="8"/>
      <c r="X839" s="8"/>
      <c r="Y839" s="8"/>
      <c r="Z839" s="8"/>
    </row>
    <row r="840" ht="15.75" customHeight="1">
      <c r="A840" s="8"/>
      <c r="B840" s="8"/>
      <c r="C840" s="8"/>
      <c r="D840" s="595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595"/>
      <c r="R840" s="8"/>
      <c r="S840" s="8"/>
      <c r="T840" s="8"/>
      <c r="U840" s="8"/>
      <c r="V840" s="8"/>
      <c r="W840" s="8"/>
      <c r="X840" s="8"/>
      <c r="Y840" s="8"/>
      <c r="Z840" s="8"/>
    </row>
    <row r="841" ht="15.75" customHeight="1">
      <c r="A841" s="8"/>
      <c r="B841" s="8"/>
      <c r="C841" s="8"/>
      <c r="D841" s="595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595"/>
      <c r="R841" s="8"/>
      <c r="S841" s="8"/>
      <c r="T841" s="8"/>
      <c r="U841" s="8"/>
      <c r="V841" s="8"/>
      <c r="W841" s="8"/>
      <c r="X841" s="8"/>
      <c r="Y841" s="8"/>
      <c r="Z841" s="8"/>
    </row>
    <row r="842" ht="15.75" customHeight="1">
      <c r="A842" s="8"/>
      <c r="B842" s="8"/>
      <c r="C842" s="8"/>
      <c r="D842" s="595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595"/>
      <c r="R842" s="8"/>
      <c r="S842" s="8"/>
      <c r="T842" s="8"/>
      <c r="U842" s="8"/>
      <c r="V842" s="8"/>
      <c r="W842" s="8"/>
      <c r="X842" s="8"/>
      <c r="Y842" s="8"/>
      <c r="Z842" s="8"/>
    </row>
    <row r="843" ht="15.75" customHeight="1">
      <c r="A843" s="8"/>
      <c r="B843" s="8"/>
      <c r="C843" s="8"/>
      <c r="D843" s="595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595"/>
      <c r="R843" s="8"/>
      <c r="S843" s="8"/>
      <c r="T843" s="8"/>
      <c r="U843" s="8"/>
      <c r="V843" s="8"/>
      <c r="W843" s="8"/>
      <c r="X843" s="8"/>
      <c r="Y843" s="8"/>
      <c r="Z843" s="8"/>
    </row>
    <row r="844" ht="15.75" customHeight="1">
      <c r="A844" s="8"/>
      <c r="B844" s="8"/>
      <c r="C844" s="8"/>
      <c r="D844" s="595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595"/>
      <c r="R844" s="8"/>
      <c r="S844" s="8"/>
      <c r="T844" s="8"/>
      <c r="U844" s="8"/>
      <c r="V844" s="8"/>
      <c r="W844" s="8"/>
      <c r="X844" s="8"/>
      <c r="Y844" s="8"/>
      <c r="Z844" s="8"/>
    </row>
    <row r="845" ht="15.75" customHeight="1">
      <c r="A845" s="8"/>
      <c r="B845" s="8"/>
      <c r="C845" s="8"/>
      <c r="D845" s="595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595"/>
      <c r="R845" s="8"/>
      <c r="S845" s="8"/>
      <c r="T845" s="8"/>
      <c r="U845" s="8"/>
      <c r="V845" s="8"/>
      <c r="W845" s="8"/>
      <c r="X845" s="8"/>
      <c r="Y845" s="8"/>
      <c r="Z845" s="8"/>
    </row>
    <row r="846" ht="15.75" customHeight="1">
      <c r="A846" s="8"/>
      <c r="B846" s="8"/>
      <c r="C846" s="8"/>
      <c r="D846" s="595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595"/>
      <c r="R846" s="8"/>
      <c r="S846" s="8"/>
      <c r="T846" s="8"/>
      <c r="U846" s="8"/>
      <c r="V846" s="8"/>
      <c r="W846" s="8"/>
      <c r="X846" s="8"/>
      <c r="Y846" s="8"/>
      <c r="Z846" s="8"/>
    </row>
    <row r="847" ht="15.75" customHeight="1">
      <c r="A847" s="8"/>
      <c r="B847" s="8"/>
      <c r="C847" s="8"/>
      <c r="D847" s="595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595"/>
      <c r="R847" s="8"/>
      <c r="S847" s="8"/>
      <c r="T847" s="8"/>
      <c r="U847" s="8"/>
      <c r="V847" s="8"/>
      <c r="W847" s="8"/>
      <c r="X847" s="8"/>
      <c r="Y847" s="8"/>
      <c r="Z847" s="8"/>
    </row>
    <row r="848" ht="15.75" customHeight="1">
      <c r="A848" s="8"/>
      <c r="B848" s="8"/>
      <c r="C848" s="8"/>
      <c r="D848" s="595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595"/>
      <c r="R848" s="8"/>
      <c r="S848" s="8"/>
      <c r="T848" s="8"/>
      <c r="U848" s="8"/>
      <c r="V848" s="8"/>
      <c r="W848" s="8"/>
      <c r="X848" s="8"/>
      <c r="Y848" s="8"/>
      <c r="Z848" s="8"/>
    </row>
    <row r="849" ht="15.75" customHeight="1">
      <c r="A849" s="8"/>
      <c r="B849" s="8"/>
      <c r="C849" s="8"/>
      <c r="D849" s="595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595"/>
      <c r="R849" s="8"/>
      <c r="S849" s="8"/>
      <c r="T849" s="8"/>
      <c r="U849" s="8"/>
      <c r="V849" s="8"/>
      <c r="W849" s="8"/>
      <c r="X849" s="8"/>
      <c r="Y849" s="8"/>
      <c r="Z849" s="8"/>
    </row>
    <row r="850" ht="15.75" customHeight="1">
      <c r="A850" s="8"/>
      <c r="B850" s="8"/>
      <c r="C850" s="8"/>
      <c r="D850" s="595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595"/>
      <c r="R850" s="8"/>
      <c r="S850" s="8"/>
      <c r="T850" s="8"/>
      <c r="U850" s="8"/>
      <c r="V850" s="8"/>
      <c r="W850" s="8"/>
      <c r="X850" s="8"/>
      <c r="Y850" s="8"/>
      <c r="Z850" s="8"/>
    </row>
    <row r="851" ht="15.75" customHeight="1">
      <c r="A851" s="8"/>
      <c r="B851" s="8"/>
      <c r="C851" s="8"/>
      <c r="D851" s="595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595"/>
      <c r="R851" s="8"/>
      <c r="S851" s="8"/>
      <c r="T851" s="8"/>
      <c r="U851" s="8"/>
      <c r="V851" s="8"/>
      <c r="W851" s="8"/>
      <c r="X851" s="8"/>
      <c r="Y851" s="8"/>
      <c r="Z851" s="8"/>
    </row>
    <row r="852" ht="15.75" customHeight="1">
      <c r="A852" s="8"/>
      <c r="B852" s="8"/>
      <c r="C852" s="8"/>
      <c r="D852" s="595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595"/>
      <c r="R852" s="8"/>
      <c r="S852" s="8"/>
      <c r="T852" s="8"/>
      <c r="U852" s="8"/>
      <c r="V852" s="8"/>
      <c r="W852" s="8"/>
      <c r="X852" s="8"/>
      <c r="Y852" s="8"/>
      <c r="Z852" s="8"/>
    </row>
    <row r="853" ht="15.75" customHeight="1">
      <c r="A853" s="8"/>
      <c r="B853" s="8"/>
      <c r="C853" s="8"/>
      <c r="D853" s="595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595"/>
      <c r="R853" s="8"/>
      <c r="S853" s="8"/>
      <c r="T853" s="8"/>
      <c r="U853" s="8"/>
      <c r="V853" s="8"/>
      <c r="W853" s="8"/>
      <c r="X853" s="8"/>
      <c r="Y853" s="8"/>
      <c r="Z853" s="8"/>
    </row>
    <row r="854" ht="15.75" customHeight="1">
      <c r="A854" s="8"/>
      <c r="B854" s="8"/>
      <c r="C854" s="8"/>
      <c r="D854" s="595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595"/>
      <c r="R854" s="8"/>
      <c r="S854" s="8"/>
      <c r="T854" s="8"/>
      <c r="U854" s="8"/>
      <c r="V854" s="8"/>
      <c r="W854" s="8"/>
      <c r="X854" s="8"/>
      <c r="Y854" s="8"/>
      <c r="Z854" s="8"/>
    </row>
    <row r="855" ht="15.75" customHeight="1">
      <c r="A855" s="8"/>
      <c r="B855" s="8"/>
      <c r="C855" s="8"/>
      <c r="D855" s="595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595"/>
      <c r="R855" s="8"/>
      <c r="S855" s="8"/>
      <c r="T855" s="8"/>
      <c r="U855" s="8"/>
      <c r="V855" s="8"/>
      <c r="W855" s="8"/>
      <c r="X855" s="8"/>
      <c r="Y855" s="8"/>
      <c r="Z855" s="8"/>
    </row>
    <row r="856" ht="15.75" customHeight="1">
      <c r="A856" s="8"/>
      <c r="B856" s="8"/>
      <c r="C856" s="8"/>
      <c r="D856" s="595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595"/>
      <c r="R856" s="8"/>
      <c r="S856" s="8"/>
      <c r="T856" s="8"/>
      <c r="U856" s="8"/>
      <c r="V856" s="8"/>
      <c r="W856" s="8"/>
      <c r="X856" s="8"/>
      <c r="Y856" s="8"/>
      <c r="Z856" s="8"/>
    </row>
    <row r="857" ht="15.75" customHeight="1">
      <c r="A857" s="8"/>
      <c r="B857" s="8"/>
      <c r="C857" s="8"/>
      <c r="D857" s="595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595"/>
      <c r="R857" s="8"/>
      <c r="S857" s="8"/>
      <c r="T857" s="8"/>
      <c r="U857" s="8"/>
      <c r="V857" s="8"/>
      <c r="W857" s="8"/>
      <c r="X857" s="8"/>
      <c r="Y857" s="8"/>
      <c r="Z857" s="8"/>
    </row>
    <row r="858" ht="15.75" customHeight="1">
      <c r="A858" s="8"/>
      <c r="B858" s="8"/>
      <c r="C858" s="8"/>
      <c r="D858" s="595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595"/>
      <c r="R858" s="8"/>
      <c r="S858" s="8"/>
      <c r="T858" s="8"/>
      <c r="U858" s="8"/>
      <c r="V858" s="8"/>
      <c r="W858" s="8"/>
      <c r="X858" s="8"/>
      <c r="Y858" s="8"/>
      <c r="Z858" s="8"/>
    </row>
    <row r="859" ht="15.75" customHeight="1">
      <c r="A859" s="8"/>
      <c r="B859" s="8"/>
      <c r="C859" s="8"/>
      <c r="D859" s="595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595"/>
      <c r="R859" s="8"/>
      <c r="S859" s="8"/>
      <c r="T859" s="8"/>
      <c r="U859" s="8"/>
      <c r="V859" s="8"/>
      <c r="W859" s="8"/>
      <c r="X859" s="8"/>
      <c r="Y859" s="8"/>
      <c r="Z859" s="8"/>
    </row>
    <row r="860" ht="15.75" customHeight="1">
      <c r="A860" s="8"/>
      <c r="B860" s="8"/>
      <c r="C860" s="8"/>
      <c r="D860" s="595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595"/>
      <c r="R860" s="8"/>
      <c r="S860" s="8"/>
      <c r="T860" s="8"/>
      <c r="U860" s="8"/>
      <c r="V860" s="8"/>
      <c r="W860" s="8"/>
      <c r="X860" s="8"/>
      <c r="Y860" s="8"/>
      <c r="Z860" s="8"/>
    </row>
    <row r="861" ht="15.75" customHeight="1">
      <c r="A861" s="8"/>
      <c r="B861" s="8"/>
      <c r="C861" s="8"/>
      <c r="D861" s="595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595"/>
      <c r="R861" s="8"/>
      <c r="S861" s="8"/>
      <c r="T861" s="8"/>
      <c r="U861" s="8"/>
      <c r="V861" s="8"/>
      <c r="W861" s="8"/>
      <c r="X861" s="8"/>
      <c r="Y861" s="8"/>
      <c r="Z861" s="8"/>
    </row>
    <row r="862" ht="15.75" customHeight="1">
      <c r="A862" s="8"/>
      <c r="B862" s="8"/>
      <c r="C862" s="8"/>
      <c r="D862" s="595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595"/>
      <c r="R862" s="8"/>
      <c r="S862" s="8"/>
      <c r="T862" s="8"/>
      <c r="U862" s="8"/>
      <c r="V862" s="8"/>
      <c r="W862" s="8"/>
      <c r="X862" s="8"/>
      <c r="Y862" s="8"/>
      <c r="Z862" s="8"/>
    </row>
    <row r="863" ht="15.75" customHeight="1">
      <c r="A863" s="8"/>
      <c r="B863" s="8"/>
      <c r="C863" s="8"/>
      <c r="D863" s="595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595"/>
      <c r="R863" s="8"/>
      <c r="S863" s="8"/>
      <c r="T863" s="8"/>
      <c r="U863" s="8"/>
      <c r="V863" s="8"/>
      <c r="W863" s="8"/>
      <c r="X863" s="8"/>
      <c r="Y863" s="8"/>
      <c r="Z863" s="8"/>
    </row>
    <row r="864" ht="15.75" customHeight="1">
      <c r="A864" s="8"/>
      <c r="B864" s="8"/>
      <c r="C864" s="8"/>
      <c r="D864" s="595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595"/>
      <c r="R864" s="8"/>
      <c r="S864" s="8"/>
      <c r="T864" s="8"/>
      <c r="U864" s="8"/>
      <c r="V864" s="8"/>
      <c r="W864" s="8"/>
      <c r="X864" s="8"/>
      <c r="Y864" s="8"/>
      <c r="Z864" s="8"/>
    </row>
    <row r="865" ht="15.75" customHeight="1">
      <c r="A865" s="8"/>
      <c r="B865" s="8"/>
      <c r="C865" s="8"/>
      <c r="D865" s="595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595"/>
      <c r="R865" s="8"/>
      <c r="S865" s="8"/>
      <c r="T865" s="8"/>
      <c r="U865" s="8"/>
      <c r="V865" s="8"/>
      <c r="W865" s="8"/>
      <c r="X865" s="8"/>
      <c r="Y865" s="8"/>
      <c r="Z865" s="8"/>
    </row>
    <row r="866" ht="15.75" customHeight="1">
      <c r="A866" s="8"/>
      <c r="B866" s="8"/>
      <c r="C866" s="8"/>
      <c r="D866" s="595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595"/>
      <c r="R866" s="8"/>
      <c r="S866" s="8"/>
      <c r="T866" s="8"/>
      <c r="U866" s="8"/>
      <c r="V866" s="8"/>
      <c r="W866" s="8"/>
      <c r="X866" s="8"/>
      <c r="Y866" s="8"/>
      <c r="Z866" s="8"/>
    </row>
    <row r="867" ht="15.75" customHeight="1">
      <c r="A867" s="8"/>
      <c r="B867" s="8"/>
      <c r="C867" s="8"/>
      <c r="D867" s="595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595"/>
      <c r="R867" s="8"/>
      <c r="S867" s="8"/>
      <c r="T867" s="8"/>
      <c r="U867" s="8"/>
      <c r="V867" s="8"/>
      <c r="W867" s="8"/>
      <c r="X867" s="8"/>
      <c r="Y867" s="8"/>
      <c r="Z867" s="8"/>
    </row>
    <row r="868" ht="15.75" customHeight="1">
      <c r="A868" s="8"/>
      <c r="B868" s="8"/>
      <c r="C868" s="8"/>
      <c r="D868" s="595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595"/>
      <c r="R868" s="8"/>
      <c r="S868" s="8"/>
      <c r="T868" s="8"/>
      <c r="U868" s="8"/>
      <c r="V868" s="8"/>
      <c r="W868" s="8"/>
      <c r="X868" s="8"/>
      <c r="Y868" s="8"/>
      <c r="Z868" s="8"/>
    </row>
    <row r="869" ht="15.75" customHeight="1">
      <c r="A869" s="8"/>
      <c r="B869" s="8"/>
      <c r="C869" s="8"/>
      <c r="D869" s="595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595"/>
      <c r="R869" s="8"/>
      <c r="S869" s="8"/>
      <c r="T869" s="8"/>
      <c r="U869" s="8"/>
      <c r="V869" s="8"/>
      <c r="W869" s="8"/>
      <c r="X869" s="8"/>
      <c r="Y869" s="8"/>
      <c r="Z869" s="8"/>
    </row>
    <row r="870" ht="15.75" customHeight="1">
      <c r="A870" s="8"/>
      <c r="B870" s="8"/>
      <c r="C870" s="8"/>
      <c r="D870" s="595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595"/>
      <c r="R870" s="8"/>
      <c r="S870" s="8"/>
      <c r="T870" s="8"/>
      <c r="U870" s="8"/>
      <c r="V870" s="8"/>
      <c r="W870" s="8"/>
      <c r="X870" s="8"/>
      <c r="Y870" s="8"/>
      <c r="Z870" s="8"/>
    </row>
    <row r="871" ht="15.75" customHeight="1">
      <c r="A871" s="8"/>
      <c r="B871" s="8"/>
      <c r="C871" s="8"/>
      <c r="D871" s="595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595"/>
      <c r="R871" s="8"/>
      <c r="S871" s="8"/>
      <c r="T871" s="8"/>
      <c r="U871" s="8"/>
      <c r="V871" s="8"/>
      <c r="W871" s="8"/>
      <c r="X871" s="8"/>
      <c r="Y871" s="8"/>
      <c r="Z871" s="8"/>
    </row>
    <row r="872" ht="15.75" customHeight="1">
      <c r="A872" s="8"/>
      <c r="B872" s="8"/>
      <c r="C872" s="8"/>
      <c r="D872" s="595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595"/>
      <c r="R872" s="8"/>
      <c r="S872" s="8"/>
      <c r="T872" s="8"/>
      <c r="U872" s="8"/>
      <c r="V872" s="8"/>
      <c r="W872" s="8"/>
      <c r="X872" s="8"/>
      <c r="Y872" s="8"/>
      <c r="Z872" s="8"/>
    </row>
    <row r="873" ht="15.75" customHeight="1">
      <c r="A873" s="8"/>
      <c r="B873" s="8"/>
      <c r="C873" s="8"/>
      <c r="D873" s="595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595"/>
      <c r="R873" s="8"/>
      <c r="S873" s="8"/>
      <c r="T873" s="8"/>
      <c r="U873" s="8"/>
      <c r="V873" s="8"/>
      <c r="W873" s="8"/>
      <c r="X873" s="8"/>
      <c r="Y873" s="8"/>
      <c r="Z873" s="8"/>
    </row>
    <row r="874" ht="15.75" customHeight="1">
      <c r="A874" s="8"/>
      <c r="B874" s="8"/>
      <c r="C874" s="8"/>
      <c r="D874" s="595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595"/>
      <c r="R874" s="8"/>
      <c r="S874" s="8"/>
      <c r="T874" s="8"/>
      <c r="U874" s="8"/>
      <c r="V874" s="8"/>
      <c r="W874" s="8"/>
      <c r="X874" s="8"/>
      <c r="Y874" s="8"/>
      <c r="Z874" s="8"/>
    </row>
    <row r="875" ht="15.75" customHeight="1">
      <c r="A875" s="8"/>
      <c r="B875" s="8"/>
      <c r="C875" s="8"/>
      <c r="D875" s="595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595"/>
      <c r="R875" s="8"/>
      <c r="S875" s="8"/>
      <c r="T875" s="8"/>
      <c r="U875" s="8"/>
      <c r="V875" s="8"/>
      <c r="W875" s="8"/>
      <c r="X875" s="8"/>
      <c r="Y875" s="8"/>
      <c r="Z875" s="8"/>
    </row>
    <row r="876" ht="15.75" customHeight="1">
      <c r="A876" s="8"/>
      <c r="B876" s="8"/>
      <c r="C876" s="8"/>
      <c r="D876" s="595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595"/>
      <c r="R876" s="8"/>
      <c r="S876" s="8"/>
      <c r="T876" s="8"/>
      <c r="U876" s="8"/>
      <c r="V876" s="8"/>
      <c r="W876" s="8"/>
      <c r="X876" s="8"/>
      <c r="Y876" s="8"/>
      <c r="Z876" s="8"/>
    </row>
    <row r="877" ht="15.75" customHeight="1">
      <c r="A877" s="8"/>
      <c r="B877" s="8"/>
      <c r="C877" s="8"/>
      <c r="D877" s="595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595"/>
      <c r="R877" s="8"/>
      <c r="S877" s="8"/>
      <c r="T877" s="8"/>
      <c r="U877" s="8"/>
      <c r="V877" s="8"/>
      <c r="W877" s="8"/>
      <c r="X877" s="8"/>
      <c r="Y877" s="8"/>
      <c r="Z877" s="8"/>
    </row>
    <row r="878" ht="15.75" customHeight="1">
      <c r="A878" s="8"/>
      <c r="B878" s="8"/>
      <c r="C878" s="8"/>
      <c r="D878" s="595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595"/>
      <c r="R878" s="8"/>
      <c r="S878" s="8"/>
      <c r="T878" s="8"/>
      <c r="U878" s="8"/>
      <c r="V878" s="8"/>
      <c r="W878" s="8"/>
      <c r="X878" s="8"/>
      <c r="Y878" s="8"/>
      <c r="Z878" s="8"/>
    </row>
    <row r="879" ht="15.75" customHeight="1">
      <c r="A879" s="8"/>
      <c r="B879" s="8"/>
      <c r="C879" s="8"/>
      <c r="D879" s="595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595"/>
      <c r="R879" s="8"/>
      <c r="S879" s="8"/>
      <c r="T879" s="8"/>
      <c r="U879" s="8"/>
      <c r="V879" s="8"/>
      <c r="W879" s="8"/>
      <c r="X879" s="8"/>
      <c r="Y879" s="8"/>
      <c r="Z879" s="8"/>
    </row>
    <row r="880" ht="15.75" customHeight="1">
      <c r="A880" s="8"/>
      <c r="B880" s="8"/>
      <c r="C880" s="8"/>
      <c r="D880" s="595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595"/>
      <c r="R880" s="8"/>
      <c r="S880" s="8"/>
      <c r="T880" s="8"/>
      <c r="U880" s="8"/>
      <c r="V880" s="8"/>
      <c r="W880" s="8"/>
      <c r="X880" s="8"/>
      <c r="Y880" s="8"/>
      <c r="Z880" s="8"/>
    </row>
    <row r="881" ht="15.75" customHeight="1">
      <c r="A881" s="8"/>
      <c r="B881" s="8"/>
      <c r="C881" s="8"/>
      <c r="D881" s="595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595"/>
      <c r="R881" s="8"/>
      <c r="S881" s="8"/>
      <c r="T881" s="8"/>
      <c r="U881" s="8"/>
      <c r="V881" s="8"/>
      <c r="W881" s="8"/>
      <c r="X881" s="8"/>
      <c r="Y881" s="8"/>
      <c r="Z881" s="8"/>
    </row>
    <row r="882" ht="15.75" customHeight="1">
      <c r="A882" s="8"/>
      <c r="B882" s="8"/>
      <c r="C882" s="8"/>
      <c r="D882" s="595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595"/>
      <c r="R882" s="8"/>
      <c r="S882" s="8"/>
      <c r="T882" s="8"/>
      <c r="U882" s="8"/>
      <c r="V882" s="8"/>
      <c r="W882" s="8"/>
      <c r="X882" s="8"/>
      <c r="Y882" s="8"/>
      <c r="Z882" s="8"/>
    </row>
    <row r="883" ht="15.75" customHeight="1">
      <c r="A883" s="8"/>
      <c r="B883" s="8"/>
      <c r="C883" s="8"/>
      <c r="D883" s="595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595"/>
      <c r="R883" s="8"/>
      <c r="S883" s="8"/>
      <c r="T883" s="8"/>
      <c r="U883" s="8"/>
      <c r="V883" s="8"/>
      <c r="W883" s="8"/>
      <c r="X883" s="8"/>
      <c r="Y883" s="8"/>
      <c r="Z883" s="8"/>
    </row>
    <row r="884" ht="15.75" customHeight="1">
      <c r="A884" s="8"/>
      <c r="B884" s="8"/>
      <c r="C884" s="8"/>
      <c r="D884" s="595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595"/>
      <c r="R884" s="8"/>
      <c r="S884" s="8"/>
      <c r="T884" s="8"/>
      <c r="U884" s="8"/>
      <c r="V884" s="8"/>
      <c r="W884" s="8"/>
      <c r="X884" s="8"/>
      <c r="Y884" s="8"/>
      <c r="Z884" s="8"/>
    </row>
    <row r="885" ht="15.75" customHeight="1">
      <c r="A885" s="8"/>
      <c r="B885" s="8"/>
      <c r="C885" s="8"/>
      <c r="D885" s="595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595"/>
      <c r="R885" s="8"/>
      <c r="S885" s="8"/>
      <c r="T885" s="8"/>
      <c r="U885" s="8"/>
      <c r="V885" s="8"/>
      <c r="W885" s="8"/>
      <c r="X885" s="8"/>
      <c r="Y885" s="8"/>
      <c r="Z885" s="8"/>
    </row>
    <row r="886" ht="15.75" customHeight="1">
      <c r="A886" s="8"/>
      <c r="B886" s="8"/>
      <c r="C886" s="8"/>
      <c r="D886" s="595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595"/>
      <c r="R886" s="8"/>
      <c r="S886" s="8"/>
      <c r="T886" s="8"/>
      <c r="U886" s="8"/>
      <c r="V886" s="8"/>
      <c r="W886" s="8"/>
      <c r="X886" s="8"/>
      <c r="Y886" s="8"/>
      <c r="Z886" s="8"/>
    </row>
    <row r="887" ht="15.75" customHeight="1">
      <c r="A887" s="8"/>
      <c r="B887" s="8"/>
      <c r="C887" s="8"/>
      <c r="D887" s="595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595"/>
      <c r="R887" s="8"/>
      <c r="S887" s="8"/>
      <c r="T887" s="8"/>
      <c r="U887" s="8"/>
      <c r="V887" s="8"/>
      <c r="W887" s="8"/>
      <c r="X887" s="8"/>
      <c r="Y887" s="8"/>
      <c r="Z887" s="8"/>
    </row>
    <row r="888" ht="15.75" customHeight="1">
      <c r="A888" s="8"/>
      <c r="B888" s="8"/>
      <c r="C888" s="8"/>
      <c r="D888" s="595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595"/>
      <c r="R888" s="8"/>
      <c r="S888" s="8"/>
      <c r="T888" s="8"/>
      <c r="U888" s="8"/>
      <c r="V888" s="8"/>
      <c r="W888" s="8"/>
      <c r="X888" s="8"/>
      <c r="Y888" s="8"/>
      <c r="Z888" s="8"/>
    </row>
    <row r="889" ht="15.75" customHeight="1">
      <c r="A889" s="8"/>
      <c r="B889" s="8"/>
      <c r="C889" s="8"/>
      <c r="D889" s="595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595"/>
      <c r="R889" s="8"/>
      <c r="S889" s="8"/>
      <c r="T889" s="8"/>
      <c r="U889" s="8"/>
      <c r="V889" s="8"/>
      <c r="W889" s="8"/>
      <c r="X889" s="8"/>
      <c r="Y889" s="8"/>
      <c r="Z889" s="8"/>
    </row>
    <row r="890" ht="15.75" customHeight="1">
      <c r="A890" s="8"/>
      <c r="B890" s="8"/>
      <c r="C890" s="8"/>
      <c r="D890" s="595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595"/>
      <c r="R890" s="8"/>
      <c r="S890" s="8"/>
      <c r="T890" s="8"/>
      <c r="U890" s="8"/>
      <c r="V890" s="8"/>
      <c r="W890" s="8"/>
      <c r="X890" s="8"/>
      <c r="Y890" s="8"/>
      <c r="Z890" s="8"/>
    </row>
    <row r="891" ht="15.75" customHeight="1">
      <c r="A891" s="8"/>
      <c r="B891" s="8"/>
      <c r="C891" s="8"/>
      <c r="D891" s="595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595"/>
      <c r="R891" s="8"/>
      <c r="S891" s="8"/>
      <c r="T891" s="8"/>
      <c r="U891" s="8"/>
      <c r="V891" s="8"/>
      <c r="W891" s="8"/>
      <c r="X891" s="8"/>
      <c r="Y891" s="8"/>
      <c r="Z891" s="8"/>
    </row>
    <row r="892" ht="15.75" customHeight="1">
      <c r="A892" s="8"/>
      <c r="B892" s="8"/>
      <c r="C892" s="8"/>
      <c r="D892" s="595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595"/>
      <c r="R892" s="8"/>
      <c r="S892" s="8"/>
      <c r="T892" s="8"/>
      <c r="U892" s="8"/>
      <c r="V892" s="8"/>
      <c r="W892" s="8"/>
      <c r="X892" s="8"/>
      <c r="Y892" s="8"/>
      <c r="Z892" s="8"/>
    </row>
    <row r="893" ht="15.75" customHeight="1">
      <c r="A893" s="8"/>
      <c r="B893" s="8"/>
      <c r="C893" s="8"/>
      <c r="D893" s="595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595"/>
      <c r="R893" s="8"/>
      <c r="S893" s="8"/>
      <c r="T893" s="8"/>
      <c r="U893" s="8"/>
      <c r="V893" s="8"/>
      <c r="W893" s="8"/>
      <c r="X893" s="8"/>
      <c r="Y893" s="8"/>
      <c r="Z893" s="8"/>
    </row>
    <row r="894" ht="15.75" customHeight="1">
      <c r="A894" s="8"/>
      <c r="B894" s="8"/>
      <c r="C894" s="8"/>
      <c r="D894" s="595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595"/>
      <c r="R894" s="8"/>
      <c r="S894" s="8"/>
      <c r="T894" s="8"/>
      <c r="U894" s="8"/>
      <c r="V894" s="8"/>
      <c r="W894" s="8"/>
      <c r="X894" s="8"/>
      <c r="Y894" s="8"/>
      <c r="Z894" s="8"/>
    </row>
    <row r="895" ht="15.75" customHeight="1">
      <c r="A895" s="8"/>
      <c r="B895" s="8"/>
      <c r="C895" s="8"/>
      <c r="D895" s="595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595"/>
      <c r="R895" s="8"/>
      <c r="S895" s="8"/>
      <c r="T895" s="8"/>
      <c r="U895" s="8"/>
      <c r="V895" s="8"/>
      <c r="W895" s="8"/>
      <c r="X895" s="8"/>
      <c r="Y895" s="8"/>
      <c r="Z895" s="8"/>
    </row>
    <row r="896" ht="15.75" customHeight="1">
      <c r="A896" s="8"/>
      <c r="B896" s="8"/>
      <c r="C896" s="8"/>
      <c r="D896" s="595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595"/>
      <c r="R896" s="8"/>
      <c r="S896" s="8"/>
      <c r="T896" s="8"/>
      <c r="U896" s="8"/>
      <c r="V896" s="8"/>
      <c r="W896" s="8"/>
      <c r="X896" s="8"/>
      <c r="Y896" s="8"/>
      <c r="Z896" s="8"/>
    </row>
    <row r="897" ht="15.75" customHeight="1">
      <c r="A897" s="8"/>
      <c r="B897" s="8"/>
      <c r="C897" s="8"/>
      <c r="D897" s="595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595"/>
      <c r="R897" s="8"/>
      <c r="S897" s="8"/>
      <c r="T897" s="8"/>
      <c r="U897" s="8"/>
      <c r="V897" s="8"/>
      <c r="W897" s="8"/>
      <c r="X897" s="8"/>
      <c r="Y897" s="8"/>
      <c r="Z897" s="8"/>
    </row>
    <row r="898" ht="15.75" customHeight="1">
      <c r="A898" s="8"/>
      <c r="B898" s="8"/>
      <c r="C898" s="8"/>
      <c r="D898" s="595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595"/>
      <c r="R898" s="8"/>
      <c r="S898" s="8"/>
      <c r="T898" s="8"/>
      <c r="U898" s="8"/>
      <c r="V898" s="8"/>
      <c r="W898" s="8"/>
      <c r="X898" s="8"/>
      <c r="Y898" s="8"/>
      <c r="Z898" s="8"/>
    </row>
    <row r="899" ht="15.75" customHeight="1">
      <c r="A899" s="8"/>
      <c r="B899" s="8"/>
      <c r="C899" s="8"/>
      <c r="D899" s="595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595"/>
      <c r="R899" s="8"/>
      <c r="S899" s="8"/>
      <c r="T899" s="8"/>
      <c r="U899" s="8"/>
      <c r="V899" s="8"/>
      <c r="W899" s="8"/>
      <c r="X899" s="8"/>
      <c r="Y899" s="8"/>
      <c r="Z899" s="8"/>
    </row>
    <row r="900" ht="15.75" customHeight="1">
      <c r="A900" s="8"/>
      <c r="B900" s="8"/>
      <c r="C900" s="8"/>
      <c r="D900" s="595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595"/>
      <c r="R900" s="8"/>
      <c r="S900" s="8"/>
      <c r="T900" s="8"/>
      <c r="U900" s="8"/>
      <c r="V900" s="8"/>
      <c r="W900" s="8"/>
      <c r="X900" s="8"/>
      <c r="Y900" s="8"/>
      <c r="Z900" s="8"/>
    </row>
    <row r="901" ht="15.75" customHeight="1">
      <c r="A901" s="8"/>
      <c r="B901" s="8"/>
      <c r="C901" s="8"/>
      <c r="D901" s="595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595"/>
      <c r="R901" s="8"/>
      <c r="S901" s="8"/>
      <c r="T901" s="8"/>
      <c r="U901" s="8"/>
      <c r="V901" s="8"/>
      <c r="W901" s="8"/>
      <c r="X901" s="8"/>
      <c r="Y901" s="8"/>
      <c r="Z901" s="8"/>
    </row>
    <row r="902" ht="15.75" customHeight="1">
      <c r="A902" s="8"/>
      <c r="B902" s="8"/>
      <c r="C902" s="8"/>
      <c r="D902" s="595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595"/>
      <c r="R902" s="8"/>
      <c r="S902" s="8"/>
      <c r="T902" s="8"/>
      <c r="U902" s="8"/>
      <c r="V902" s="8"/>
      <c r="W902" s="8"/>
      <c r="X902" s="8"/>
      <c r="Y902" s="8"/>
      <c r="Z902" s="8"/>
    </row>
    <row r="903" ht="15.75" customHeight="1">
      <c r="A903" s="8"/>
      <c r="B903" s="8"/>
      <c r="C903" s="8"/>
      <c r="D903" s="595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595"/>
      <c r="R903" s="8"/>
      <c r="S903" s="8"/>
      <c r="T903" s="8"/>
      <c r="U903" s="8"/>
      <c r="V903" s="8"/>
      <c r="W903" s="8"/>
      <c r="X903" s="8"/>
      <c r="Y903" s="8"/>
      <c r="Z903" s="8"/>
    </row>
    <row r="904" ht="15.75" customHeight="1">
      <c r="A904" s="8"/>
      <c r="B904" s="8"/>
      <c r="C904" s="8"/>
      <c r="D904" s="595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595"/>
      <c r="R904" s="8"/>
      <c r="S904" s="8"/>
      <c r="T904" s="8"/>
      <c r="U904" s="8"/>
      <c r="V904" s="8"/>
      <c r="W904" s="8"/>
      <c r="X904" s="8"/>
      <c r="Y904" s="8"/>
      <c r="Z904" s="8"/>
    </row>
    <row r="905" ht="15.75" customHeight="1">
      <c r="A905" s="8"/>
      <c r="B905" s="8"/>
      <c r="C905" s="8"/>
      <c r="D905" s="595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595"/>
      <c r="R905" s="8"/>
      <c r="S905" s="8"/>
      <c r="T905" s="8"/>
      <c r="U905" s="8"/>
      <c r="V905" s="8"/>
      <c r="W905" s="8"/>
      <c r="X905" s="8"/>
      <c r="Y905" s="8"/>
      <c r="Z905" s="8"/>
    </row>
    <row r="906" ht="15.75" customHeight="1">
      <c r="A906" s="8"/>
      <c r="B906" s="8"/>
      <c r="C906" s="8"/>
      <c r="D906" s="595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595"/>
      <c r="R906" s="8"/>
      <c r="S906" s="8"/>
      <c r="T906" s="8"/>
      <c r="U906" s="8"/>
      <c r="V906" s="8"/>
      <c r="W906" s="8"/>
      <c r="X906" s="8"/>
      <c r="Y906" s="8"/>
      <c r="Z906" s="8"/>
    </row>
    <row r="907" ht="15.75" customHeight="1">
      <c r="A907" s="8"/>
      <c r="B907" s="8"/>
      <c r="C907" s="8"/>
      <c r="D907" s="595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595"/>
      <c r="R907" s="8"/>
      <c r="S907" s="8"/>
      <c r="T907" s="8"/>
      <c r="U907" s="8"/>
      <c r="V907" s="8"/>
      <c r="W907" s="8"/>
      <c r="X907" s="8"/>
      <c r="Y907" s="8"/>
      <c r="Z907" s="8"/>
    </row>
    <row r="908" ht="15.75" customHeight="1">
      <c r="A908" s="8"/>
      <c r="B908" s="8"/>
      <c r="C908" s="8"/>
      <c r="D908" s="595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595"/>
      <c r="R908" s="8"/>
      <c r="S908" s="8"/>
      <c r="T908" s="8"/>
      <c r="U908" s="8"/>
      <c r="V908" s="8"/>
      <c r="W908" s="8"/>
      <c r="X908" s="8"/>
      <c r="Y908" s="8"/>
      <c r="Z908" s="8"/>
    </row>
    <row r="909" ht="15.75" customHeight="1">
      <c r="A909" s="8"/>
      <c r="B909" s="8"/>
      <c r="C909" s="8"/>
      <c r="D909" s="595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595"/>
      <c r="R909" s="8"/>
      <c r="S909" s="8"/>
      <c r="T909" s="8"/>
      <c r="U909" s="8"/>
      <c r="V909" s="8"/>
      <c r="W909" s="8"/>
      <c r="X909" s="8"/>
      <c r="Y909" s="8"/>
      <c r="Z909" s="8"/>
    </row>
    <row r="910" ht="15.75" customHeight="1">
      <c r="A910" s="8"/>
      <c r="B910" s="8"/>
      <c r="C910" s="8"/>
      <c r="D910" s="595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595"/>
      <c r="R910" s="8"/>
      <c r="S910" s="8"/>
      <c r="T910" s="8"/>
      <c r="U910" s="8"/>
      <c r="V910" s="8"/>
      <c r="W910" s="8"/>
      <c r="X910" s="8"/>
      <c r="Y910" s="8"/>
      <c r="Z910" s="8"/>
    </row>
    <row r="911" ht="15.75" customHeight="1">
      <c r="A911" s="8"/>
      <c r="B911" s="8"/>
      <c r="C911" s="8"/>
      <c r="D911" s="595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595"/>
      <c r="R911" s="8"/>
      <c r="S911" s="8"/>
      <c r="T911" s="8"/>
      <c r="U911" s="8"/>
      <c r="V911" s="8"/>
      <c r="W911" s="8"/>
      <c r="X911" s="8"/>
      <c r="Y911" s="8"/>
      <c r="Z911" s="8"/>
    </row>
    <row r="912" ht="15.75" customHeight="1">
      <c r="A912" s="8"/>
      <c r="B912" s="8"/>
      <c r="C912" s="8"/>
      <c r="D912" s="595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595"/>
      <c r="R912" s="8"/>
      <c r="S912" s="8"/>
      <c r="T912" s="8"/>
      <c r="U912" s="8"/>
      <c r="V912" s="8"/>
      <c r="W912" s="8"/>
      <c r="X912" s="8"/>
      <c r="Y912" s="8"/>
      <c r="Z912" s="8"/>
    </row>
    <row r="913" ht="15.75" customHeight="1">
      <c r="A913" s="8"/>
      <c r="B913" s="8"/>
      <c r="C913" s="8"/>
      <c r="D913" s="595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595"/>
      <c r="R913" s="8"/>
      <c r="S913" s="8"/>
      <c r="T913" s="8"/>
      <c r="U913" s="8"/>
      <c r="V913" s="8"/>
      <c r="W913" s="8"/>
      <c r="X913" s="8"/>
      <c r="Y913" s="8"/>
      <c r="Z913" s="8"/>
    </row>
    <row r="914" ht="15.75" customHeight="1">
      <c r="A914" s="8"/>
      <c r="B914" s="8"/>
      <c r="C914" s="8"/>
      <c r="D914" s="595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595"/>
      <c r="R914" s="8"/>
      <c r="S914" s="8"/>
      <c r="T914" s="8"/>
      <c r="U914" s="8"/>
      <c r="V914" s="8"/>
      <c r="W914" s="8"/>
      <c r="X914" s="8"/>
      <c r="Y914" s="8"/>
      <c r="Z914" s="8"/>
    </row>
    <row r="915" ht="15.75" customHeight="1">
      <c r="A915" s="8"/>
      <c r="B915" s="8"/>
      <c r="C915" s="8"/>
      <c r="D915" s="595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595"/>
      <c r="R915" s="8"/>
      <c r="S915" s="8"/>
      <c r="T915" s="8"/>
      <c r="U915" s="8"/>
      <c r="V915" s="8"/>
      <c r="W915" s="8"/>
      <c r="X915" s="8"/>
      <c r="Y915" s="8"/>
      <c r="Z915" s="8"/>
    </row>
    <row r="916" ht="15.75" customHeight="1">
      <c r="A916" s="8"/>
      <c r="B916" s="8"/>
      <c r="C916" s="8"/>
      <c r="D916" s="595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595"/>
      <c r="R916" s="8"/>
      <c r="S916" s="8"/>
      <c r="T916" s="8"/>
      <c r="U916" s="8"/>
      <c r="V916" s="8"/>
      <c r="W916" s="8"/>
      <c r="X916" s="8"/>
      <c r="Y916" s="8"/>
      <c r="Z916" s="8"/>
    </row>
    <row r="917" ht="15.75" customHeight="1">
      <c r="A917" s="8"/>
      <c r="B917" s="8"/>
      <c r="C917" s="8"/>
      <c r="D917" s="595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595"/>
      <c r="R917" s="8"/>
      <c r="S917" s="8"/>
      <c r="T917" s="8"/>
      <c r="U917" s="8"/>
      <c r="V917" s="8"/>
      <c r="W917" s="8"/>
      <c r="X917" s="8"/>
      <c r="Y917" s="8"/>
      <c r="Z917" s="8"/>
    </row>
    <row r="918" ht="15.75" customHeight="1">
      <c r="A918" s="8"/>
      <c r="B918" s="8"/>
      <c r="C918" s="8"/>
      <c r="D918" s="595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595"/>
      <c r="R918" s="8"/>
      <c r="S918" s="8"/>
      <c r="T918" s="8"/>
      <c r="U918" s="8"/>
      <c r="V918" s="8"/>
      <c r="W918" s="8"/>
      <c r="X918" s="8"/>
      <c r="Y918" s="8"/>
      <c r="Z918" s="8"/>
    </row>
    <row r="919" ht="15.75" customHeight="1">
      <c r="A919" s="8"/>
      <c r="B919" s="8"/>
      <c r="C919" s="8"/>
      <c r="D919" s="595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595"/>
      <c r="R919" s="8"/>
      <c r="S919" s="8"/>
      <c r="T919" s="8"/>
      <c r="U919" s="8"/>
      <c r="V919" s="8"/>
      <c r="W919" s="8"/>
      <c r="X919" s="8"/>
      <c r="Y919" s="8"/>
      <c r="Z919" s="8"/>
    </row>
    <row r="920" ht="15.75" customHeight="1">
      <c r="A920" s="8"/>
      <c r="B920" s="8"/>
      <c r="C920" s="8"/>
      <c r="D920" s="595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595"/>
      <c r="R920" s="8"/>
      <c r="S920" s="8"/>
      <c r="T920" s="8"/>
      <c r="U920" s="8"/>
      <c r="V920" s="8"/>
      <c r="W920" s="8"/>
      <c r="X920" s="8"/>
      <c r="Y920" s="8"/>
      <c r="Z920" s="8"/>
    </row>
    <row r="921" ht="15.75" customHeight="1">
      <c r="A921" s="8"/>
      <c r="B921" s="8"/>
      <c r="C921" s="8"/>
      <c r="D921" s="595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595"/>
      <c r="R921" s="8"/>
      <c r="S921" s="8"/>
      <c r="T921" s="8"/>
      <c r="U921" s="8"/>
      <c r="V921" s="8"/>
      <c r="W921" s="8"/>
      <c r="X921" s="8"/>
      <c r="Y921" s="8"/>
      <c r="Z921" s="8"/>
    </row>
    <row r="922" ht="15.75" customHeight="1">
      <c r="A922" s="8"/>
      <c r="B922" s="8"/>
      <c r="C922" s="8"/>
      <c r="D922" s="595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595"/>
      <c r="R922" s="8"/>
      <c r="S922" s="8"/>
      <c r="T922" s="8"/>
      <c r="U922" s="8"/>
      <c r="V922" s="8"/>
      <c r="W922" s="8"/>
      <c r="X922" s="8"/>
      <c r="Y922" s="8"/>
      <c r="Z922" s="8"/>
    </row>
    <row r="923" ht="15.75" customHeight="1">
      <c r="A923" s="8"/>
      <c r="B923" s="8"/>
      <c r="C923" s="8"/>
      <c r="D923" s="595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595"/>
      <c r="R923" s="8"/>
      <c r="S923" s="8"/>
      <c r="T923" s="8"/>
      <c r="U923" s="8"/>
      <c r="V923" s="8"/>
      <c r="W923" s="8"/>
      <c r="X923" s="8"/>
      <c r="Y923" s="8"/>
      <c r="Z923" s="8"/>
    </row>
    <row r="924" ht="15.75" customHeight="1">
      <c r="A924" s="8"/>
      <c r="B924" s="8"/>
      <c r="C924" s="8"/>
      <c r="D924" s="595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595"/>
      <c r="R924" s="8"/>
      <c r="S924" s="8"/>
      <c r="T924" s="8"/>
      <c r="U924" s="8"/>
      <c r="V924" s="8"/>
      <c r="W924" s="8"/>
      <c r="X924" s="8"/>
      <c r="Y924" s="8"/>
      <c r="Z924" s="8"/>
    </row>
    <row r="925" ht="15.75" customHeight="1">
      <c r="A925" s="8"/>
      <c r="B925" s="8"/>
      <c r="C925" s="8"/>
      <c r="D925" s="595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595"/>
      <c r="R925" s="8"/>
      <c r="S925" s="8"/>
      <c r="T925" s="8"/>
      <c r="U925" s="8"/>
      <c r="V925" s="8"/>
      <c r="W925" s="8"/>
      <c r="X925" s="8"/>
      <c r="Y925" s="8"/>
      <c r="Z925" s="8"/>
    </row>
    <row r="926" ht="15.75" customHeight="1">
      <c r="A926" s="8"/>
      <c r="B926" s="8"/>
      <c r="C926" s="8"/>
      <c r="D926" s="595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595"/>
      <c r="R926" s="8"/>
      <c r="S926" s="8"/>
      <c r="T926" s="8"/>
      <c r="U926" s="8"/>
      <c r="V926" s="8"/>
      <c r="W926" s="8"/>
      <c r="X926" s="8"/>
      <c r="Y926" s="8"/>
      <c r="Z926" s="8"/>
    </row>
    <row r="927" ht="15.75" customHeight="1">
      <c r="A927" s="8"/>
      <c r="B927" s="8"/>
      <c r="C927" s="8"/>
      <c r="D927" s="595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595"/>
      <c r="R927" s="8"/>
      <c r="S927" s="8"/>
      <c r="T927" s="8"/>
      <c r="U927" s="8"/>
      <c r="V927" s="8"/>
      <c r="W927" s="8"/>
      <c r="X927" s="8"/>
      <c r="Y927" s="8"/>
      <c r="Z927" s="8"/>
    </row>
    <row r="928" ht="15.75" customHeight="1">
      <c r="A928" s="8"/>
      <c r="B928" s="8"/>
      <c r="C928" s="8"/>
      <c r="D928" s="595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595"/>
      <c r="R928" s="8"/>
      <c r="S928" s="8"/>
      <c r="T928" s="8"/>
      <c r="U928" s="8"/>
      <c r="V928" s="8"/>
      <c r="W928" s="8"/>
      <c r="X928" s="8"/>
      <c r="Y928" s="8"/>
      <c r="Z928" s="8"/>
    </row>
    <row r="929" ht="15.75" customHeight="1">
      <c r="A929" s="8"/>
      <c r="B929" s="8"/>
      <c r="C929" s="8"/>
      <c r="D929" s="595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595"/>
      <c r="R929" s="8"/>
      <c r="S929" s="8"/>
      <c r="T929" s="8"/>
      <c r="U929" s="8"/>
      <c r="V929" s="8"/>
      <c r="W929" s="8"/>
      <c r="X929" s="8"/>
      <c r="Y929" s="8"/>
      <c r="Z929" s="8"/>
    </row>
    <row r="930" ht="15.75" customHeight="1">
      <c r="A930" s="8"/>
      <c r="B930" s="8"/>
      <c r="C930" s="8"/>
      <c r="D930" s="595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595"/>
      <c r="R930" s="8"/>
      <c r="S930" s="8"/>
      <c r="T930" s="8"/>
      <c r="U930" s="8"/>
      <c r="V930" s="8"/>
      <c r="W930" s="8"/>
      <c r="X930" s="8"/>
      <c r="Y930" s="8"/>
      <c r="Z930" s="8"/>
    </row>
    <row r="931" ht="15.75" customHeight="1">
      <c r="A931" s="8"/>
      <c r="B931" s="8"/>
      <c r="C931" s="8"/>
      <c r="D931" s="595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595"/>
      <c r="R931" s="8"/>
      <c r="S931" s="8"/>
      <c r="T931" s="8"/>
      <c r="U931" s="8"/>
      <c r="V931" s="8"/>
      <c r="W931" s="8"/>
      <c r="X931" s="8"/>
      <c r="Y931" s="8"/>
      <c r="Z931" s="8"/>
    </row>
    <row r="932" ht="15.75" customHeight="1">
      <c r="A932" s="8"/>
      <c r="B932" s="8"/>
      <c r="C932" s="8"/>
      <c r="D932" s="595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595"/>
      <c r="R932" s="8"/>
      <c r="S932" s="8"/>
      <c r="T932" s="8"/>
      <c r="U932" s="8"/>
      <c r="V932" s="8"/>
      <c r="W932" s="8"/>
      <c r="X932" s="8"/>
      <c r="Y932" s="8"/>
      <c r="Z932" s="8"/>
    </row>
    <row r="933" ht="15.75" customHeight="1">
      <c r="A933" s="8"/>
      <c r="B933" s="8"/>
      <c r="C933" s="8"/>
      <c r="D933" s="595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595"/>
      <c r="R933" s="8"/>
      <c r="S933" s="8"/>
      <c r="T933" s="8"/>
      <c r="U933" s="8"/>
      <c r="V933" s="8"/>
      <c r="W933" s="8"/>
      <c r="X933" s="8"/>
      <c r="Y933" s="8"/>
      <c r="Z933" s="8"/>
    </row>
    <row r="934" ht="15.75" customHeight="1">
      <c r="A934" s="8"/>
      <c r="B934" s="8"/>
      <c r="C934" s="8"/>
      <c r="D934" s="595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595"/>
      <c r="R934" s="8"/>
      <c r="S934" s="8"/>
      <c r="T934" s="8"/>
      <c r="U934" s="8"/>
      <c r="V934" s="8"/>
      <c r="W934" s="8"/>
      <c r="X934" s="8"/>
      <c r="Y934" s="8"/>
      <c r="Z934" s="8"/>
    </row>
    <row r="935" ht="15.75" customHeight="1">
      <c r="A935" s="8"/>
      <c r="B935" s="8"/>
      <c r="C935" s="8"/>
      <c r="D935" s="595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595"/>
      <c r="R935" s="8"/>
      <c r="S935" s="8"/>
      <c r="T935" s="8"/>
      <c r="U935" s="8"/>
      <c r="V935" s="8"/>
      <c r="W935" s="8"/>
      <c r="X935" s="8"/>
      <c r="Y935" s="8"/>
      <c r="Z935" s="8"/>
    </row>
    <row r="936" ht="15.75" customHeight="1">
      <c r="A936" s="8"/>
      <c r="B936" s="8"/>
      <c r="C936" s="8"/>
      <c r="D936" s="595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595"/>
      <c r="R936" s="8"/>
      <c r="S936" s="8"/>
      <c r="T936" s="8"/>
      <c r="U936" s="8"/>
      <c r="V936" s="8"/>
      <c r="W936" s="8"/>
      <c r="X936" s="8"/>
      <c r="Y936" s="8"/>
      <c r="Z936" s="8"/>
    </row>
    <row r="937" ht="15.75" customHeight="1">
      <c r="A937" s="8"/>
      <c r="B937" s="8"/>
      <c r="C937" s="8"/>
      <c r="D937" s="595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595"/>
      <c r="R937" s="8"/>
      <c r="S937" s="8"/>
      <c r="T937" s="8"/>
      <c r="U937" s="8"/>
      <c r="V937" s="8"/>
      <c r="W937" s="8"/>
      <c r="X937" s="8"/>
      <c r="Y937" s="8"/>
      <c r="Z937" s="8"/>
    </row>
    <row r="938" ht="15.75" customHeight="1">
      <c r="A938" s="8"/>
      <c r="B938" s="8"/>
      <c r="C938" s="8"/>
      <c r="D938" s="595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595"/>
      <c r="R938" s="8"/>
      <c r="S938" s="8"/>
      <c r="T938" s="8"/>
      <c r="U938" s="8"/>
      <c r="V938" s="8"/>
      <c r="W938" s="8"/>
      <c r="X938" s="8"/>
      <c r="Y938" s="8"/>
      <c r="Z938" s="8"/>
    </row>
    <row r="939" ht="15.75" customHeight="1">
      <c r="A939" s="8"/>
      <c r="B939" s="8"/>
      <c r="C939" s="8"/>
      <c r="D939" s="595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595"/>
      <c r="R939" s="8"/>
      <c r="S939" s="8"/>
      <c r="T939" s="8"/>
      <c r="U939" s="8"/>
      <c r="V939" s="8"/>
      <c r="W939" s="8"/>
      <c r="X939" s="8"/>
      <c r="Y939" s="8"/>
      <c r="Z939" s="8"/>
    </row>
    <row r="940" ht="15.75" customHeight="1">
      <c r="A940" s="8"/>
      <c r="B940" s="8"/>
      <c r="C940" s="8"/>
      <c r="D940" s="595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595"/>
      <c r="R940" s="8"/>
      <c r="S940" s="8"/>
      <c r="T940" s="8"/>
      <c r="U940" s="8"/>
      <c r="V940" s="8"/>
      <c r="W940" s="8"/>
      <c r="X940" s="8"/>
      <c r="Y940" s="8"/>
      <c r="Z940" s="8"/>
    </row>
    <row r="941" ht="15.75" customHeight="1">
      <c r="A941" s="8"/>
      <c r="B941" s="8"/>
      <c r="C941" s="8"/>
      <c r="D941" s="595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595"/>
      <c r="R941" s="8"/>
      <c r="S941" s="8"/>
      <c r="T941" s="8"/>
      <c r="U941" s="8"/>
      <c r="V941" s="8"/>
      <c r="W941" s="8"/>
      <c r="X941" s="8"/>
      <c r="Y941" s="8"/>
      <c r="Z941" s="8"/>
    </row>
    <row r="942" ht="15.75" customHeight="1">
      <c r="A942" s="8"/>
      <c r="B942" s="8"/>
      <c r="C942" s="8"/>
      <c r="D942" s="595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595"/>
      <c r="R942" s="8"/>
      <c r="S942" s="8"/>
      <c r="T942" s="8"/>
      <c r="U942" s="8"/>
      <c r="V942" s="8"/>
      <c r="W942" s="8"/>
      <c r="X942" s="8"/>
      <c r="Y942" s="8"/>
      <c r="Z942" s="8"/>
    </row>
    <row r="943" ht="15.75" customHeight="1">
      <c r="A943" s="8"/>
      <c r="B943" s="8"/>
      <c r="C943" s="8"/>
      <c r="D943" s="595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595"/>
      <c r="R943" s="8"/>
      <c r="S943" s="8"/>
      <c r="T943" s="8"/>
      <c r="U943" s="8"/>
      <c r="V943" s="8"/>
      <c r="W943" s="8"/>
      <c r="X943" s="8"/>
      <c r="Y943" s="8"/>
      <c r="Z943" s="8"/>
    </row>
    <row r="944" ht="15.75" customHeight="1">
      <c r="A944" s="8"/>
      <c r="B944" s="8"/>
      <c r="C944" s="8"/>
      <c r="D944" s="595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595"/>
      <c r="R944" s="8"/>
      <c r="S944" s="8"/>
      <c r="T944" s="8"/>
      <c r="U944" s="8"/>
      <c r="V944" s="8"/>
      <c r="W944" s="8"/>
      <c r="X944" s="8"/>
      <c r="Y944" s="8"/>
      <c r="Z944" s="8"/>
    </row>
    <row r="945" ht="15.75" customHeight="1">
      <c r="A945" s="8"/>
      <c r="B945" s="8"/>
      <c r="C945" s="8"/>
      <c r="D945" s="595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595"/>
      <c r="R945" s="8"/>
      <c r="S945" s="8"/>
      <c r="T945" s="8"/>
      <c r="U945" s="8"/>
      <c r="V945" s="8"/>
      <c r="W945" s="8"/>
      <c r="X945" s="8"/>
      <c r="Y945" s="8"/>
      <c r="Z945" s="8"/>
    </row>
    <row r="946" ht="15.75" customHeight="1">
      <c r="A946" s="8"/>
      <c r="B946" s="8"/>
      <c r="C946" s="8"/>
      <c r="D946" s="595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595"/>
      <c r="R946" s="8"/>
      <c r="S946" s="8"/>
      <c r="T946" s="8"/>
      <c r="U946" s="8"/>
      <c r="V946" s="8"/>
      <c r="W946" s="8"/>
      <c r="X946" s="8"/>
      <c r="Y946" s="8"/>
      <c r="Z946" s="8"/>
    </row>
    <row r="947" ht="15.75" customHeight="1">
      <c r="A947" s="8"/>
      <c r="B947" s="8"/>
      <c r="C947" s="8"/>
      <c r="D947" s="595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595"/>
      <c r="R947" s="8"/>
      <c r="S947" s="8"/>
      <c r="T947" s="8"/>
      <c r="U947" s="8"/>
      <c r="V947" s="8"/>
      <c r="W947" s="8"/>
      <c r="X947" s="8"/>
      <c r="Y947" s="8"/>
      <c r="Z947" s="8"/>
    </row>
    <row r="948" ht="15.75" customHeight="1">
      <c r="A948" s="8"/>
      <c r="B948" s="8"/>
      <c r="C948" s="8"/>
      <c r="D948" s="595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595"/>
      <c r="R948" s="8"/>
      <c r="S948" s="8"/>
      <c r="T948" s="8"/>
      <c r="U948" s="8"/>
      <c r="V948" s="8"/>
      <c r="W948" s="8"/>
      <c r="X948" s="8"/>
      <c r="Y948" s="8"/>
      <c r="Z948" s="8"/>
    </row>
    <row r="949" ht="15.75" customHeight="1">
      <c r="A949" s="8"/>
      <c r="B949" s="8"/>
      <c r="C949" s="8"/>
      <c r="D949" s="595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595"/>
      <c r="R949" s="8"/>
      <c r="S949" s="8"/>
      <c r="T949" s="8"/>
      <c r="U949" s="8"/>
      <c r="V949" s="8"/>
      <c r="W949" s="8"/>
      <c r="X949" s="8"/>
      <c r="Y949" s="8"/>
      <c r="Z949" s="8"/>
    </row>
    <row r="950" ht="15.75" customHeight="1">
      <c r="A950" s="8"/>
      <c r="B950" s="8"/>
      <c r="C950" s="8"/>
      <c r="D950" s="595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595"/>
      <c r="R950" s="8"/>
      <c r="S950" s="8"/>
      <c r="T950" s="8"/>
      <c r="U950" s="8"/>
      <c r="V950" s="8"/>
      <c r="W950" s="8"/>
      <c r="X950" s="8"/>
      <c r="Y950" s="8"/>
      <c r="Z950" s="8"/>
    </row>
    <row r="951" ht="15.75" customHeight="1">
      <c r="A951" s="8"/>
      <c r="B951" s="8"/>
      <c r="C951" s="8"/>
      <c r="D951" s="595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595"/>
      <c r="R951" s="8"/>
      <c r="S951" s="8"/>
      <c r="T951" s="8"/>
      <c r="U951" s="8"/>
      <c r="V951" s="8"/>
      <c r="W951" s="8"/>
      <c r="X951" s="8"/>
      <c r="Y951" s="8"/>
      <c r="Z951" s="8"/>
    </row>
    <row r="952" ht="15.75" customHeight="1">
      <c r="A952" s="8"/>
      <c r="B952" s="8"/>
      <c r="C952" s="8"/>
      <c r="D952" s="595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595"/>
      <c r="R952" s="8"/>
      <c r="S952" s="8"/>
      <c r="T952" s="8"/>
      <c r="U952" s="8"/>
      <c r="V952" s="8"/>
      <c r="W952" s="8"/>
      <c r="X952" s="8"/>
      <c r="Y952" s="8"/>
      <c r="Z952" s="8"/>
    </row>
    <row r="953" ht="15.75" customHeight="1">
      <c r="A953" s="8"/>
      <c r="B953" s="8"/>
      <c r="C953" s="8"/>
      <c r="D953" s="595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595"/>
      <c r="R953" s="8"/>
      <c r="S953" s="8"/>
      <c r="T953" s="8"/>
      <c r="U953" s="8"/>
      <c r="V953" s="8"/>
      <c r="W953" s="8"/>
      <c r="X953" s="8"/>
      <c r="Y953" s="8"/>
      <c r="Z953" s="8"/>
    </row>
    <row r="954" ht="15.75" customHeight="1">
      <c r="A954" s="8"/>
      <c r="B954" s="8"/>
      <c r="C954" s="8"/>
      <c r="D954" s="595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595"/>
      <c r="R954" s="8"/>
      <c r="S954" s="8"/>
      <c r="T954" s="8"/>
      <c r="U954" s="8"/>
      <c r="V954" s="8"/>
      <c r="W954" s="8"/>
      <c r="X954" s="8"/>
      <c r="Y954" s="8"/>
      <c r="Z954" s="8"/>
    </row>
    <row r="955" ht="15.75" customHeight="1">
      <c r="A955" s="8"/>
      <c r="B955" s="8"/>
      <c r="C955" s="8"/>
      <c r="D955" s="595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595"/>
      <c r="R955" s="8"/>
      <c r="S955" s="8"/>
      <c r="T955" s="8"/>
      <c r="U955" s="8"/>
      <c r="V955" s="8"/>
      <c r="W955" s="8"/>
      <c r="X955" s="8"/>
      <c r="Y955" s="8"/>
      <c r="Z955" s="8"/>
    </row>
    <row r="956" ht="15.75" customHeight="1">
      <c r="A956" s="8"/>
      <c r="B956" s="8"/>
      <c r="C956" s="8"/>
      <c r="D956" s="595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595"/>
      <c r="R956" s="8"/>
      <c r="S956" s="8"/>
      <c r="T956" s="8"/>
      <c r="U956" s="8"/>
      <c r="V956" s="8"/>
      <c r="W956" s="8"/>
      <c r="X956" s="8"/>
      <c r="Y956" s="8"/>
      <c r="Z956" s="8"/>
    </row>
    <row r="957" ht="15.75" customHeight="1">
      <c r="A957" s="8"/>
      <c r="B957" s="8"/>
      <c r="C957" s="8"/>
      <c r="D957" s="595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595"/>
      <c r="R957" s="8"/>
      <c r="S957" s="8"/>
      <c r="T957" s="8"/>
      <c r="U957" s="8"/>
      <c r="V957" s="8"/>
      <c r="W957" s="8"/>
      <c r="X957" s="8"/>
      <c r="Y957" s="8"/>
      <c r="Z957" s="8"/>
    </row>
    <row r="958" ht="15.75" customHeight="1">
      <c r="A958" s="8"/>
      <c r="B958" s="8"/>
      <c r="C958" s="8"/>
      <c r="D958" s="595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595"/>
      <c r="R958" s="8"/>
      <c r="S958" s="8"/>
      <c r="T958" s="8"/>
      <c r="U958" s="8"/>
      <c r="V958" s="8"/>
      <c r="W958" s="8"/>
      <c r="X958" s="8"/>
      <c r="Y958" s="8"/>
      <c r="Z958" s="8"/>
    </row>
    <row r="959" ht="15.75" customHeight="1">
      <c r="A959" s="8"/>
      <c r="B959" s="8"/>
      <c r="C959" s="8"/>
      <c r="D959" s="595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595"/>
      <c r="R959" s="8"/>
      <c r="S959" s="8"/>
      <c r="T959" s="8"/>
      <c r="U959" s="8"/>
      <c r="V959" s="8"/>
      <c r="W959" s="8"/>
      <c r="X959" s="8"/>
      <c r="Y959" s="8"/>
      <c r="Z959" s="8"/>
    </row>
    <row r="960" ht="15.75" customHeight="1">
      <c r="A960" s="8"/>
      <c r="B960" s="8"/>
      <c r="C960" s="8"/>
      <c r="D960" s="595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595"/>
      <c r="R960" s="8"/>
      <c r="S960" s="8"/>
      <c r="T960" s="8"/>
      <c r="U960" s="8"/>
      <c r="V960" s="8"/>
      <c r="W960" s="8"/>
      <c r="X960" s="8"/>
      <c r="Y960" s="8"/>
      <c r="Z960" s="8"/>
    </row>
    <row r="961" ht="15.75" customHeight="1">
      <c r="A961" s="8"/>
      <c r="B961" s="8"/>
      <c r="C961" s="8"/>
      <c r="D961" s="595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595"/>
      <c r="R961" s="8"/>
      <c r="S961" s="8"/>
      <c r="T961" s="8"/>
      <c r="U961" s="8"/>
      <c r="V961" s="8"/>
      <c r="W961" s="8"/>
      <c r="X961" s="8"/>
      <c r="Y961" s="8"/>
      <c r="Z961" s="8"/>
    </row>
    <row r="962" ht="15.75" customHeight="1">
      <c r="A962" s="8"/>
      <c r="B962" s="8"/>
      <c r="C962" s="8"/>
      <c r="D962" s="595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595"/>
      <c r="R962" s="8"/>
      <c r="S962" s="8"/>
      <c r="T962" s="8"/>
      <c r="U962" s="8"/>
      <c r="V962" s="8"/>
      <c r="W962" s="8"/>
      <c r="X962" s="8"/>
      <c r="Y962" s="8"/>
      <c r="Z962" s="8"/>
    </row>
    <row r="963" ht="15.75" customHeight="1">
      <c r="A963" s="8"/>
      <c r="B963" s="8"/>
      <c r="C963" s="8"/>
      <c r="D963" s="595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595"/>
      <c r="R963" s="8"/>
      <c r="S963" s="8"/>
      <c r="T963" s="8"/>
      <c r="U963" s="8"/>
      <c r="V963" s="8"/>
      <c r="W963" s="8"/>
      <c r="X963" s="8"/>
      <c r="Y963" s="8"/>
      <c r="Z963" s="8"/>
    </row>
    <row r="964" ht="15.75" customHeight="1">
      <c r="A964" s="8"/>
      <c r="B964" s="8"/>
      <c r="C964" s="8"/>
      <c r="D964" s="595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595"/>
      <c r="R964" s="8"/>
      <c r="S964" s="8"/>
      <c r="T964" s="8"/>
      <c r="U964" s="8"/>
      <c r="V964" s="8"/>
      <c r="W964" s="8"/>
      <c r="X964" s="8"/>
      <c r="Y964" s="8"/>
      <c r="Z964" s="8"/>
    </row>
    <row r="965" ht="15.75" customHeight="1">
      <c r="A965" s="8"/>
      <c r="B965" s="8"/>
      <c r="C965" s="8"/>
      <c r="D965" s="595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595"/>
      <c r="R965" s="8"/>
      <c r="S965" s="8"/>
      <c r="T965" s="8"/>
      <c r="U965" s="8"/>
      <c r="V965" s="8"/>
      <c r="W965" s="8"/>
      <c r="X965" s="8"/>
      <c r="Y965" s="8"/>
      <c r="Z965" s="8"/>
    </row>
    <row r="966" ht="15.75" customHeight="1">
      <c r="A966" s="8"/>
      <c r="B966" s="8"/>
      <c r="C966" s="8"/>
      <c r="D966" s="595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595"/>
      <c r="R966" s="8"/>
      <c r="S966" s="8"/>
      <c r="T966" s="8"/>
      <c r="U966" s="8"/>
      <c r="V966" s="8"/>
      <c r="W966" s="8"/>
      <c r="X966" s="8"/>
      <c r="Y966" s="8"/>
      <c r="Z966" s="8"/>
    </row>
    <row r="967" ht="15.75" customHeight="1">
      <c r="A967" s="8"/>
      <c r="B967" s="8"/>
      <c r="C967" s="8"/>
      <c r="D967" s="595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595"/>
      <c r="R967" s="8"/>
      <c r="S967" s="8"/>
      <c r="T967" s="8"/>
      <c r="U967" s="8"/>
      <c r="V967" s="8"/>
      <c r="W967" s="8"/>
      <c r="X967" s="8"/>
      <c r="Y967" s="8"/>
      <c r="Z967" s="8"/>
    </row>
    <row r="968" ht="15.75" customHeight="1">
      <c r="A968" s="8"/>
      <c r="B968" s="8"/>
      <c r="C968" s="8"/>
      <c r="D968" s="595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595"/>
      <c r="R968" s="8"/>
      <c r="S968" s="8"/>
      <c r="T968" s="8"/>
      <c r="U968" s="8"/>
      <c r="V968" s="8"/>
      <c r="W968" s="8"/>
      <c r="X968" s="8"/>
      <c r="Y968" s="8"/>
      <c r="Z968" s="8"/>
    </row>
    <row r="969" ht="15.75" customHeight="1">
      <c r="A969" s="8"/>
      <c r="B969" s="8"/>
      <c r="C969" s="8"/>
      <c r="D969" s="595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595"/>
      <c r="R969" s="8"/>
      <c r="S969" s="8"/>
      <c r="T969" s="8"/>
      <c r="U969" s="8"/>
      <c r="V969" s="8"/>
      <c r="W969" s="8"/>
      <c r="X969" s="8"/>
      <c r="Y969" s="8"/>
      <c r="Z969" s="8"/>
    </row>
    <row r="970" ht="15.75" customHeight="1">
      <c r="A970" s="8"/>
      <c r="B970" s="8"/>
      <c r="C970" s="8"/>
      <c r="D970" s="595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595"/>
      <c r="R970" s="8"/>
      <c r="S970" s="8"/>
      <c r="T970" s="8"/>
      <c r="U970" s="8"/>
      <c r="V970" s="8"/>
      <c r="W970" s="8"/>
      <c r="X970" s="8"/>
      <c r="Y970" s="8"/>
      <c r="Z970" s="8"/>
    </row>
    <row r="971" ht="15.75" customHeight="1">
      <c r="A971" s="8"/>
      <c r="B971" s="8"/>
      <c r="C971" s="8"/>
      <c r="D971" s="595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595"/>
      <c r="R971" s="8"/>
      <c r="S971" s="8"/>
      <c r="T971" s="8"/>
      <c r="U971" s="8"/>
      <c r="V971" s="8"/>
      <c r="W971" s="8"/>
      <c r="X971" s="8"/>
      <c r="Y971" s="8"/>
      <c r="Z971" s="8"/>
    </row>
    <row r="972" ht="15.75" customHeight="1">
      <c r="A972" s="8"/>
      <c r="B972" s="8"/>
      <c r="C972" s="8"/>
      <c r="D972" s="595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595"/>
      <c r="R972" s="8"/>
      <c r="S972" s="8"/>
      <c r="T972" s="8"/>
      <c r="U972" s="8"/>
      <c r="V972" s="8"/>
      <c r="W972" s="8"/>
      <c r="X972" s="8"/>
      <c r="Y972" s="8"/>
      <c r="Z972" s="8"/>
    </row>
    <row r="973" ht="15.75" customHeight="1">
      <c r="A973" s="8"/>
      <c r="B973" s="8"/>
      <c r="C973" s="8"/>
      <c r="D973" s="595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595"/>
      <c r="R973" s="8"/>
      <c r="S973" s="8"/>
      <c r="T973" s="8"/>
      <c r="U973" s="8"/>
      <c r="V973" s="8"/>
      <c r="W973" s="8"/>
      <c r="X973" s="8"/>
      <c r="Y973" s="8"/>
      <c r="Z973" s="8"/>
    </row>
    <row r="974" ht="15.75" customHeight="1">
      <c r="A974" s="8"/>
      <c r="B974" s="8"/>
      <c r="C974" s="8"/>
      <c r="D974" s="595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595"/>
      <c r="R974" s="8"/>
      <c r="S974" s="8"/>
      <c r="T974" s="8"/>
      <c r="U974" s="8"/>
      <c r="V974" s="8"/>
      <c r="W974" s="8"/>
      <c r="X974" s="8"/>
      <c r="Y974" s="8"/>
      <c r="Z974" s="8"/>
    </row>
    <row r="975" ht="15.75" customHeight="1">
      <c r="A975" s="8"/>
      <c r="B975" s="8"/>
      <c r="C975" s="8"/>
      <c r="D975" s="595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595"/>
      <c r="R975" s="8"/>
      <c r="S975" s="8"/>
      <c r="T975" s="8"/>
      <c r="U975" s="8"/>
      <c r="V975" s="8"/>
      <c r="W975" s="8"/>
      <c r="X975" s="8"/>
      <c r="Y975" s="8"/>
      <c r="Z975" s="8"/>
    </row>
    <row r="976" ht="15.75" customHeight="1">
      <c r="A976" s="8"/>
      <c r="B976" s="8"/>
      <c r="C976" s="8"/>
      <c r="D976" s="595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595"/>
      <c r="R976" s="8"/>
      <c r="S976" s="8"/>
      <c r="T976" s="8"/>
      <c r="U976" s="8"/>
      <c r="V976" s="8"/>
      <c r="W976" s="8"/>
      <c r="X976" s="8"/>
      <c r="Y976" s="8"/>
      <c r="Z976" s="8"/>
    </row>
    <row r="977" ht="15.75" customHeight="1">
      <c r="A977" s="8"/>
      <c r="B977" s="8"/>
      <c r="C977" s="8"/>
      <c r="D977" s="595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595"/>
      <c r="R977" s="8"/>
      <c r="S977" s="8"/>
      <c r="T977" s="8"/>
      <c r="U977" s="8"/>
      <c r="V977" s="8"/>
      <c r="W977" s="8"/>
      <c r="X977" s="8"/>
      <c r="Y977" s="8"/>
      <c r="Z977" s="8"/>
    </row>
    <row r="978" ht="15.75" customHeight="1">
      <c r="A978" s="8"/>
      <c r="B978" s="8"/>
      <c r="C978" s="8"/>
      <c r="D978" s="595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595"/>
      <c r="R978" s="8"/>
      <c r="S978" s="8"/>
      <c r="T978" s="8"/>
      <c r="U978" s="8"/>
      <c r="V978" s="8"/>
      <c r="W978" s="8"/>
      <c r="X978" s="8"/>
      <c r="Y978" s="8"/>
      <c r="Z978" s="8"/>
    </row>
    <row r="979" ht="15.75" customHeight="1">
      <c r="A979" s="8"/>
      <c r="B979" s="8"/>
      <c r="C979" s="8"/>
      <c r="D979" s="595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595"/>
      <c r="R979" s="8"/>
      <c r="S979" s="8"/>
      <c r="T979" s="8"/>
      <c r="U979" s="8"/>
      <c r="V979" s="8"/>
      <c r="W979" s="8"/>
      <c r="X979" s="8"/>
      <c r="Y979" s="8"/>
      <c r="Z979" s="8"/>
    </row>
    <row r="980" ht="15.75" customHeight="1">
      <c r="A980" s="8"/>
      <c r="B980" s="8"/>
      <c r="C980" s="8"/>
      <c r="D980" s="595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595"/>
      <c r="R980" s="8"/>
      <c r="S980" s="8"/>
      <c r="T980" s="8"/>
      <c r="U980" s="8"/>
      <c r="V980" s="8"/>
      <c r="W980" s="8"/>
      <c r="X980" s="8"/>
      <c r="Y980" s="8"/>
      <c r="Z980" s="8"/>
    </row>
    <row r="981" ht="15.75" customHeight="1">
      <c r="A981" s="8"/>
      <c r="B981" s="8"/>
      <c r="C981" s="8"/>
      <c r="D981" s="595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595"/>
      <c r="R981" s="8"/>
      <c r="S981" s="8"/>
      <c r="T981" s="8"/>
      <c r="U981" s="8"/>
      <c r="V981" s="8"/>
      <c r="W981" s="8"/>
      <c r="X981" s="8"/>
      <c r="Y981" s="8"/>
      <c r="Z981" s="8"/>
    </row>
    <row r="982" ht="15.75" customHeight="1">
      <c r="A982" s="8"/>
      <c r="B982" s="8"/>
      <c r="C982" s="8"/>
      <c r="D982" s="595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595"/>
      <c r="R982" s="8"/>
      <c r="S982" s="8"/>
      <c r="T982" s="8"/>
      <c r="U982" s="8"/>
      <c r="V982" s="8"/>
      <c r="W982" s="8"/>
      <c r="X982" s="8"/>
      <c r="Y982" s="8"/>
      <c r="Z982" s="8"/>
    </row>
    <row r="983" ht="15.75" customHeight="1">
      <c r="A983" s="8"/>
      <c r="B983" s="8"/>
      <c r="C983" s="8"/>
      <c r="D983" s="595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595"/>
      <c r="R983" s="8"/>
      <c r="S983" s="8"/>
      <c r="T983" s="8"/>
      <c r="U983" s="8"/>
      <c r="V983" s="8"/>
      <c r="W983" s="8"/>
      <c r="X983" s="8"/>
      <c r="Y983" s="8"/>
      <c r="Z983" s="8"/>
    </row>
    <row r="984" ht="15.75" customHeight="1">
      <c r="A984" s="8"/>
      <c r="B984" s="8"/>
      <c r="C984" s="8"/>
      <c r="D984" s="595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595"/>
      <c r="R984" s="8"/>
      <c r="S984" s="8"/>
      <c r="T984" s="8"/>
      <c r="U984" s="8"/>
      <c r="V984" s="8"/>
      <c r="W984" s="8"/>
      <c r="X984" s="8"/>
      <c r="Y984" s="8"/>
      <c r="Z984" s="8"/>
    </row>
    <row r="985" ht="15.75" customHeight="1">
      <c r="A985" s="8"/>
      <c r="B985" s="8"/>
      <c r="C985" s="8"/>
      <c r="D985" s="595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595"/>
      <c r="R985" s="8"/>
      <c r="S985" s="8"/>
      <c r="T985" s="8"/>
      <c r="U985" s="8"/>
      <c r="V985" s="8"/>
      <c r="W985" s="8"/>
      <c r="X985" s="8"/>
      <c r="Y985" s="8"/>
      <c r="Z985" s="8"/>
    </row>
    <row r="986" ht="15.75" customHeight="1">
      <c r="A986" s="8"/>
      <c r="B986" s="8"/>
      <c r="C986" s="8"/>
      <c r="D986" s="595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595"/>
      <c r="R986" s="8"/>
      <c r="S986" s="8"/>
      <c r="T986" s="8"/>
      <c r="U986" s="8"/>
      <c r="V986" s="8"/>
      <c r="W986" s="8"/>
      <c r="X986" s="8"/>
      <c r="Y986" s="8"/>
      <c r="Z986" s="8"/>
    </row>
    <row r="987" ht="15.75" customHeight="1">
      <c r="A987" s="8"/>
      <c r="B987" s="8"/>
      <c r="C987" s="8"/>
      <c r="D987" s="595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595"/>
      <c r="R987" s="8"/>
      <c r="S987" s="8"/>
      <c r="T987" s="8"/>
      <c r="U987" s="8"/>
      <c r="V987" s="8"/>
      <c r="W987" s="8"/>
      <c r="X987" s="8"/>
      <c r="Y987" s="8"/>
      <c r="Z987" s="8"/>
    </row>
    <row r="988" ht="15.75" customHeight="1">
      <c r="A988" s="8"/>
      <c r="B988" s="8"/>
      <c r="C988" s="8"/>
      <c r="D988" s="595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595"/>
      <c r="R988" s="8"/>
      <c r="S988" s="8"/>
      <c r="T988" s="8"/>
      <c r="U988" s="8"/>
      <c r="V988" s="8"/>
      <c r="W988" s="8"/>
      <c r="X988" s="8"/>
      <c r="Y988" s="8"/>
      <c r="Z988" s="8"/>
    </row>
    <row r="989" ht="15.75" customHeight="1">
      <c r="A989" s="8"/>
      <c r="B989" s="8"/>
      <c r="C989" s="8"/>
      <c r="D989" s="595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595"/>
      <c r="R989" s="8"/>
      <c r="S989" s="8"/>
      <c r="T989" s="8"/>
      <c r="U989" s="8"/>
      <c r="V989" s="8"/>
      <c r="W989" s="8"/>
      <c r="X989" s="8"/>
      <c r="Y989" s="8"/>
      <c r="Z989" s="8"/>
    </row>
    <row r="990" ht="15.75" customHeight="1">
      <c r="A990" s="8"/>
      <c r="B990" s="8"/>
      <c r="C990" s="8"/>
      <c r="D990" s="595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595"/>
      <c r="R990" s="8"/>
      <c r="S990" s="8"/>
      <c r="T990" s="8"/>
      <c r="U990" s="8"/>
      <c r="V990" s="8"/>
      <c r="W990" s="8"/>
      <c r="X990" s="8"/>
      <c r="Y990" s="8"/>
      <c r="Z990" s="8"/>
    </row>
    <row r="991" ht="15.75" customHeight="1">
      <c r="A991" s="8"/>
      <c r="B991" s="8"/>
      <c r="C991" s="8"/>
      <c r="D991" s="595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595"/>
      <c r="R991" s="8"/>
      <c r="S991" s="8"/>
      <c r="T991" s="8"/>
      <c r="U991" s="8"/>
      <c r="V991" s="8"/>
      <c r="W991" s="8"/>
      <c r="X991" s="8"/>
      <c r="Y991" s="8"/>
      <c r="Z991" s="8"/>
    </row>
    <row r="992" ht="15.75" customHeight="1">
      <c r="A992" s="8"/>
      <c r="B992" s="8"/>
      <c r="C992" s="8"/>
      <c r="D992" s="595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595"/>
      <c r="R992" s="8"/>
      <c r="S992" s="8"/>
      <c r="T992" s="8"/>
      <c r="U992" s="8"/>
      <c r="V992" s="8"/>
      <c r="W992" s="8"/>
      <c r="X992" s="8"/>
      <c r="Y992" s="8"/>
      <c r="Z992" s="8"/>
    </row>
    <row r="993" ht="15.75" customHeight="1">
      <c r="A993" s="8"/>
      <c r="B993" s="8"/>
      <c r="C993" s="8"/>
      <c r="D993" s="595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595"/>
      <c r="R993" s="8"/>
      <c r="S993" s="8"/>
      <c r="T993" s="8"/>
      <c r="U993" s="8"/>
      <c r="V993" s="8"/>
      <c r="W993" s="8"/>
      <c r="X993" s="8"/>
      <c r="Y993" s="8"/>
      <c r="Z993" s="8"/>
    </row>
    <row r="994" ht="15.75" customHeight="1">
      <c r="A994" s="8"/>
      <c r="B994" s="8"/>
      <c r="C994" s="8"/>
      <c r="D994" s="595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595"/>
      <c r="R994" s="8"/>
      <c r="S994" s="8"/>
      <c r="T994" s="8"/>
      <c r="U994" s="8"/>
      <c r="V994" s="8"/>
      <c r="W994" s="8"/>
      <c r="X994" s="8"/>
      <c r="Y994" s="8"/>
      <c r="Z994" s="8"/>
    </row>
    <row r="995" ht="15.75" customHeight="1">
      <c r="A995" s="8"/>
      <c r="B995" s="8"/>
      <c r="C995" s="8"/>
      <c r="D995" s="595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595"/>
      <c r="R995" s="8"/>
      <c r="S995" s="8"/>
      <c r="T995" s="8"/>
      <c r="U995" s="8"/>
      <c r="V995" s="8"/>
      <c r="W995" s="8"/>
      <c r="X995" s="8"/>
      <c r="Y995" s="8"/>
      <c r="Z995" s="8"/>
    </row>
    <row r="996" ht="15.75" customHeight="1">
      <c r="A996" s="8"/>
      <c r="B996" s="8"/>
      <c r="C996" s="8"/>
      <c r="D996" s="595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595"/>
      <c r="R996" s="8"/>
      <c r="S996" s="8"/>
      <c r="T996" s="8"/>
      <c r="U996" s="8"/>
      <c r="V996" s="8"/>
      <c r="W996" s="8"/>
      <c r="X996" s="8"/>
      <c r="Y996" s="8"/>
      <c r="Z996" s="8"/>
    </row>
    <row r="997" ht="15.75" customHeight="1">
      <c r="A997" s="8"/>
      <c r="B997" s="8"/>
      <c r="C997" s="8"/>
      <c r="D997" s="595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595"/>
      <c r="R997" s="8"/>
      <c r="S997" s="8"/>
      <c r="T997" s="8"/>
      <c r="U997" s="8"/>
      <c r="V997" s="8"/>
      <c r="W997" s="8"/>
      <c r="X997" s="8"/>
      <c r="Y997" s="8"/>
      <c r="Z997" s="8"/>
    </row>
    <row r="998" ht="15.75" customHeight="1">
      <c r="A998" s="8"/>
      <c r="B998" s="8"/>
      <c r="C998" s="8"/>
      <c r="D998" s="595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595"/>
      <c r="R998" s="8"/>
      <c r="S998" s="8"/>
      <c r="T998" s="8"/>
      <c r="U998" s="8"/>
      <c r="V998" s="8"/>
      <c r="W998" s="8"/>
      <c r="X998" s="8"/>
      <c r="Y998" s="8"/>
      <c r="Z998" s="8"/>
    </row>
    <row r="999" ht="15.75" customHeight="1">
      <c r="A999" s="8"/>
      <c r="B999" s="8"/>
      <c r="C999" s="8"/>
      <c r="D999" s="595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595"/>
      <c r="R999" s="8"/>
      <c r="S999" s="8"/>
      <c r="T999" s="8"/>
      <c r="U999" s="8"/>
      <c r="V999" s="8"/>
      <c r="W999" s="8"/>
      <c r="X999" s="8"/>
      <c r="Y999" s="8"/>
      <c r="Z999" s="8"/>
    </row>
    <row r="1000" ht="15.75" customHeight="1">
      <c r="A1000" s="8"/>
      <c r="B1000" s="8"/>
      <c r="C1000" s="8"/>
      <c r="D1000" s="595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595"/>
      <c r="R1000" s="8"/>
      <c r="S1000" s="8"/>
      <c r="T1000" s="8"/>
      <c r="U1000" s="8"/>
      <c r="V1000" s="8"/>
      <c r="W1000" s="8"/>
      <c r="X1000" s="8"/>
      <c r="Y1000" s="8"/>
      <c r="Z1000" s="8"/>
    </row>
  </sheetData>
  <mergeCells count="10">
    <mergeCell ref="A35:D37"/>
    <mergeCell ref="A45:D46"/>
    <mergeCell ref="A50:D51"/>
    <mergeCell ref="A1:B5"/>
    <mergeCell ref="A10:D12"/>
    <mergeCell ref="E10:Q10"/>
    <mergeCell ref="E11:Q12"/>
    <mergeCell ref="A27:D28"/>
    <mergeCell ref="E35:Q35"/>
    <mergeCell ref="E36:Q37"/>
  </mergeCells>
  <hyperlinks>
    <hyperlink r:id="rId1" ref="A14"/>
    <hyperlink r:id="rId2" ref="A15"/>
    <hyperlink r:id="rId3" ref="A16"/>
    <hyperlink r:id="rId4" ref="A17"/>
    <hyperlink r:id="rId5" ref="A18"/>
    <hyperlink r:id="rId6" ref="A19"/>
    <hyperlink r:id="rId7" ref="A20"/>
    <hyperlink r:id="rId8" ref="A21"/>
    <hyperlink r:id="rId9" ref="A22"/>
    <hyperlink r:id="rId10" ref="A23"/>
    <hyperlink r:id="rId11" ref="A24"/>
    <hyperlink r:id="rId12" ref="A25"/>
    <hyperlink r:id="rId13" ref="A39"/>
    <hyperlink r:id="rId14" ref="A40"/>
    <hyperlink r:id="rId15" ref="A41"/>
    <hyperlink r:id="rId16" ref="A42"/>
    <hyperlink r:id="rId17" ref="A43"/>
    <hyperlink r:id="rId18" ref="A44"/>
  </hyperlinks>
  <printOptions/>
  <pageMargins bottom="1.0" footer="0.0" header="0.0" left="0.75" right="0.75" top="1.0"/>
  <pageSetup orientation="landscape"/>
  <headerFooter>
    <oddFooter>&amp;C000000000000000000000000000000000000&amp;P</oddFooter>
  </headerFooter>
  <drawing r:id="rId19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40.38"/>
    <col customWidth="1" min="2" max="14" width="10.63"/>
    <col customWidth="1" min="15" max="26" width="14.5"/>
  </cols>
  <sheetData>
    <row r="1" ht="18.75" customHeight="1">
      <c r="A1" s="685" t="s">
        <v>553</v>
      </c>
      <c r="B1" s="686"/>
      <c r="C1" s="686"/>
      <c r="D1" s="597"/>
      <c r="E1" s="600"/>
      <c r="F1" s="600"/>
      <c r="G1" s="600"/>
      <c r="H1" s="600"/>
      <c r="I1" s="600"/>
      <c r="J1" s="600"/>
      <c r="K1" s="600"/>
      <c r="L1" s="600"/>
      <c r="M1" s="600"/>
      <c r="N1" s="687"/>
      <c r="O1" s="602"/>
      <c r="P1" s="7"/>
      <c r="Q1" s="7"/>
      <c r="R1" s="7"/>
      <c r="S1" s="7"/>
      <c r="T1" s="7"/>
      <c r="U1" s="7"/>
      <c r="V1" s="7"/>
      <c r="W1" s="7"/>
      <c r="X1" s="7"/>
      <c r="Y1" s="7"/>
      <c r="Z1" s="100"/>
    </row>
    <row r="2" ht="55.5" customHeight="1">
      <c r="A2" s="603"/>
      <c r="D2" s="604"/>
      <c r="E2" s="688"/>
      <c r="F2" s="23"/>
      <c r="G2" s="23"/>
      <c r="H2" s="23"/>
      <c r="I2" s="23"/>
      <c r="J2" s="23"/>
      <c r="K2" s="23"/>
      <c r="L2" s="689"/>
      <c r="M2" s="690"/>
      <c r="N2" s="691"/>
      <c r="O2" s="83"/>
      <c r="P2" s="10"/>
      <c r="Q2" s="10"/>
      <c r="R2" s="10"/>
      <c r="S2" s="10"/>
      <c r="T2" s="10"/>
      <c r="U2" s="10"/>
      <c r="V2" s="10"/>
      <c r="W2" s="10"/>
      <c r="X2" s="10"/>
      <c r="Y2" s="10"/>
      <c r="Z2" s="21"/>
    </row>
    <row r="3" ht="51.0" customHeight="1">
      <c r="A3" s="603"/>
      <c r="D3" s="604"/>
      <c r="E3" s="10"/>
      <c r="F3" s="10"/>
      <c r="G3" s="10"/>
      <c r="H3" s="10"/>
      <c r="I3" s="10"/>
      <c r="J3" s="10"/>
      <c r="K3" s="10"/>
      <c r="L3" s="10"/>
      <c r="M3" s="690"/>
      <c r="N3" s="691"/>
      <c r="O3" s="83"/>
      <c r="P3" s="10"/>
      <c r="Q3" s="10"/>
      <c r="R3" s="10"/>
      <c r="S3" s="10"/>
      <c r="T3" s="10"/>
      <c r="U3" s="10"/>
      <c r="V3" s="10"/>
      <c r="W3" s="10"/>
      <c r="X3" s="10"/>
      <c r="Y3" s="10"/>
      <c r="Z3" s="21"/>
    </row>
    <row r="4" ht="57.75" customHeight="1">
      <c r="A4" s="603"/>
      <c r="D4" s="604"/>
      <c r="E4" s="10"/>
      <c r="F4" s="10"/>
      <c r="G4" s="10"/>
      <c r="H4" s="10"/>
      <c r="I4" s="10"/>
      <c r="J4" s="10"/>
      <c r="K4" s="10"/>
      <c r="L4" s="10"/>
      <c r="M4" s="690"/>
      <c r="N4" s="691"/>
      <c r="O4" s="83"/>
      <c r="P4" s="10"/>
      <c r="Q4" s="10"/>
      <c r="R4" s="10"/>
      <c r="S4" s="10"/>
      <c r="T4" s="10"/>
      <c r="U4" s="10"/>
      <c r="V4" s="10"/>
      <c r="W4" s="10"/>
      <c r="X4" s="10"/>
      <c r="Y4" s="10"/>
      <c r="Z4" s="21"/>
    </row>
    <row r="5" ht="95.25" customHeight="1">
      <c r="A5" s="692"/>
      <c r="B5" s="65"/>
      <c r="C5" s="65"/>
      <c r="D5" s="693"/>
      <c r="E5" s="28"/>
      <c r="F5" s="694"/>
      <c r="G5" s="695" t="s">
        <v>598</v>
      </c>
      <c r="H5" s="28"/>
      <c r="I5" s="28"/>
      <c r="J5" s="28"/>
      <c r="K5" s="28"/>
      <c r="L5" s="28"/>
      <c r="M5" s="696"/>
      <c r="N5" s="697"/>
      <c r="O5" s="83"/>
      <c r="P5" s="10"/>
      <c r="Q5" s="10"/>
      <c r="R5" s="10"/>
      <c r="S5" s="10"/>
      <c r="T5" s="10"/>
      <c r="U5" s="10"/>
      <c r="V5" s="10"/>
      <c r="W5" s="10"/>
      <c r="X5" s="10"/>
      <c r="Y5" s="10"/>
      <c r="Z5" s="21"/>
    </row>
    <row r="6" ht="24.75" customHeight="1">
      <c r="A6" s="73" t="s">
        <v>599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626"/>
      <c r="O6" s="608"/>
      <c r="P6" s="10"/>
      <c r="Q6" s="10"/>
      <c r="R6" s="10"/>
      <c r="S6" s="10"/>
      <c r="T6" s="10"/>
      <c r="U6" s="10"/>
      <c r="V6" s="10"/>
      <c r="W6" s="10"/>
      <c r="X6" s="10"/>
      <c r="Y6" s="10"/>
      <c r="Z6" s="21"/>
    </row>
    <row r="7" ht="24.75" customHeight="1">
      <c r="A7" s="698" t="s">
        <v>600</v>
      </c>
      <c r="B7" s="699"/>
      <c r="C7" s="699"/>
      <c r="D7" s="699"/>
      <c r="E7" s="699"/>
      <c r="F7" s="699"/>
      <c r="G7" s="699"/>
      <c r="H7" s="699"/>
      <c r="I7" s="699"/>
      <c r="J7" s="699"/>
      <c r="K7" s="699"/>
      <c r="L7" s="699"/>
      <c r="M7" s="699"/>
      <c r="N7" s="700"/>
      <c r="O7" s="608"/>
      <c r="P7" s="10"/>
      <c r="Q7" s="10"/>
      <c r="R7" s="10"/>
      <c r="S7" s="10"/>
      <c r="T7" s="10"/>
      <c r="U7" s="10"/>
      <c r="V7" s="10"/>
      <c r="W7" s="10"/>
      <c r="X7" s="10"/>
      <c r="Y7" s="10"/>
      <c r="Z7" s="21"/>
    </row>
    <row r="8" ht="24.75" customHeight="1">
      <c r="A8" s="701"/>
      <c r="B8" s="702">
        <v>20.0</v>
      </c>
      <c r="C8" s="702">
        <v>30.0</v>
      </c>
      <c r="D8" s="702">
        <v>40.0</v>
      </c>
      <c r="E8" s="702">
        <v>50.0</v>
      </c>
      <c r="F8" s="702">
        <v>60.0</v>
      </c>
      <c r="G8" s="702">
        <v>70.0</v>
      </c>
      <c r="H8" s="702">
        <v>80.0</v>
      </c>
      <c r="I8" s="702">
        <v>90.0</v>
      </c>
      <c r="J8" s="702">
        <v>100.0</v>
      </c>
      <c r="K8" s="702">
        <v>120.0</v>
      </c>
      <c r="L8" s="702">
        <v>140.0</v>
      </c>
      <c r="M8" s="702">
        <v>160.0</v>
      </c>
      <c r="N8" s="703">
        <v>180.0</v>
      </c>
      <c r="O8" s="33"/>
      <c r="P8" s="10"/>
      <c r="Q8" s="10"/>
      <c r="R8" s="10"/>
      <c r="S8" s="10"/>
      <c r="T8" s="10"/>
      <c r="U8" s="10"/>
      <c r="V8" s="10"/>
      <c r="W8" s="10"/>
      <c r="X8" s="10"/>
      <c r="Y8" s="10"/>
      <c r="Z8" s="21"/>
    </row>
    <row r="9" ht="24.75" customHeight="1">
      <c r="A9" s="704" t="s">
        <v>601</v>
      </c>
      <c r="B9" s="705" t="s">
        <v>602</v>
      </c>
      <c r="C9" s="705" t="s">
        <v>603</v>
      </c>
      <c r="D9" s="706">
        <v>0.32</v>
      </c>
      <c r="E9" s="706">
        <v>0.36</v>
      </c>
      <c r="F9" s="706">
        <v>0.42</v>
      </c>
      <c r="G9" s="705" t="s">
        <v>604</v>
      </c>
      <c r="H9" s="706">
        <v>0.54</v>
      </c>
      <c r="I9" s="705" t="s">
        <v>605</v>
      </c>
      <c r="J9" s="706">
        <v>0.68</v>
      </c>
      <c r="K9" s="706">
        <v>0.86</v>
      </c>
      <c r="L9" s="706">
        <v>1.3</v>
      </c>
      <c r="M9" s="706">
        <v>1.54</v>
      </c>
      <c r="N9" s="707">
        <v>2.08</v>
      </c>
      <c r="O9" s="33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ht="24.75" customHeight="1">
      <c r="A10" s="704" t="s">
        <v>606</v>
      </c>
      <c r="B10" s="705" t="s">
        <v>602</v>
      </c>
      <c r="C10" s="705" t="s">
        <v>602</v>
      </c>
      <c r="D10" s="706">
        <v>0.34</v>
      </c>
      <c r="E10" s="706">
        <v>0.4</v>
      </c>
      <c r="F10" s="706">
        <v>0.6</v>
      </c>
      <c r="G10" s="706">
        <v>0.7</v>
      </c>
      <c r="H10" s="706">
        <v>0.75</v>
      </c>
      <c r="I10" s="705" t="s">
        <v>602</v>
      </c>
      <c r="J10" s="706">
        <v>0.9</v>
      </c>
      <c r="K10" s="706">
        <v>1.08</v>
      </c>
      <c r="L10" s="705" t="s">
        <v>602</v>
      </c>
      <c r="M10" s="705" t="s">
        <v>602</v>
      </c>
      <c r="N10" s="708" t="s">
        <v>602</v>
      </c>
      <c r="O10" s="33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21"/>
    </row>
    <row r="11" ht="24.75" customHeight="1">
      <c r="A11" s="704" t="s">
        <v>607</v>
      </c>
      <c r="B11" s="706">
        <v>0.04</v>
      </c>
      <c r="C11" s="706">
        <v>0.05</v>
      </c>
      <c r="D11" s="706">
        <v>0.06</v>
      </c>
      <c r="E11" s="706">
        <v>0.07</v>
      </c>
      <c r="F11" s="705" t="s">
        <v>608</v>
      </c>
      <c r="G11" s="705" t="s">
        <v>609</v>
      </c>
      <c r="H11" s="705" t="s">
        <v>610</v>
      </c>
      <c r="I11" s="705" t="s">
        <v>602</v>
      </c>
      <c r="J11" s="705" t="s">
        <v>602</v>
      </c>
      <c r="K11" s="705" t="s">
        <v>602</v>
      </c>
      <c r="L11" s="705" t="s">
        <v>602</v>
      </c>
      <c r="M11" s="705" t="s">
        <v>602</v>
      </c>
      <c r="N11" s="708" t="s">
        <v>602</v>
      </c>
      <c r="O11" s="33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21"/>
    </row>
    <row r="12" ht="24.75" customHeight="1">
      <c r="A12" s="704" t="s">
        <v>611</v>
      </c>
      <c r="B12" s="705" t="s">
        <v>602</v>
      </c>
      <c r="C12" s="706">
        <v>0.07</v>
      </c>
      <c r="D12" s="706">
        <v>0.09</v>
      </c>
      <c r="E12" s="706">
        <v>0.11</v>
      </c>
      <c r="F12" s="706">
        <v>0.13</v>
      </c>
      <c r="G12" s="706">
        <v>0.15</v>
      </c>
      <c r="H12" s="706">
        <v>0.18</v>
      </c>
      <c r="I12" s="706">
        <v>0.21</v>
      </c>
      <c r="J12" s="706">
        <v>0.24</v>
      </c>
      <c r="K12" s="706">
        <v>0.29</v>
      </c>
      <c r="L12" s="705" t="s">
        <v>602</v>
      </c>
      <c r="M12" s="705" t="s">
        <v>602</v>
      </c>
      <c r="N12" s="708" t="s">
        <v>602</v>
      </c>
      <c r="O12" s="33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21"/>
    </row>
    <row r="13" ht="24.75" customHeight="1">
      <c r="A13" s="704" t="s">
        <v>612</v>
      </c>
      <c r="B13" s="705" t="s">
        <v>602</v>
      </c>
      <c r="C13" s="706">
        <v>0.11</v>
      </c>
      <c r="D13" s="706">
        <v>0.14</v>
      </c>
      <c r="E13" s="706">
        <v>0.16</v>
      </c>
      <c r="F13" s="706">
        <v>0.19</v>
      </c>
      <c r="G13" s="706">
        <v>0.22</v>
      </c>
      <c r="H13" s="706">
        <v>0.26</v>
      </c>
      <c r="I13" s="706">
        <v>0.29</v>
      </c>
      <c r="J13" s="706">
        <v>0.33</v>
      </c>
      <c r="K13" s="706">
        <v>0.41</v>
      </c>
      <c r="L13" s="705" t="s">
        <v>613</v>
      </c>
      <c r="M13" s="705" t="s">
        <v>614</v>
      </c>
      <c r="N13" s="708" t="s">
        <v>615</v>
      </c>
      <c r="O13" s="33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21"/>
    </row>
    <row r="14" ht="24.75" customHeight="1">
      <c r="A14" s="704" t="s">
        <v>616</v>
      </c>
      <c r="B14" s="705" t="s">
        <v>602</v>
      </c>
      <c r="C14" s="706">
        <v>0.16</v>
      </c>
      <c r="D14" s="705" t="s">
        <v>602</v>
      </c>
      <c r="E14" s="705" t="s">
        <v>602</v>
      </c>
      <c r="F14" s="705" t="s">
        <v>602</v>
      </c>
      <c r="G14" s="705" t="s">
        <v>602</v>
      </c>
      <c r="H14" s="705" t="s">
        <v>602</v>
      </c>
      <c r="I14" s="705" t="s">
        <v>602</v>
      </c>
      <c r="J14" s="705" t="s">
        <v>602</v>
      </c>
      <c r="K14" s="705" t="s">
        <v>602</v>
      </c>
      <c r="L14" s="705" t="s">
        <v>602</v>
      </c>
      <c r="M14" s="705" t="s">
        <v>602</v>
      </c>
      <c r="N14" s="708" t="s">
        <v>602</v>
      </c>
      <c r="O14" s="33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21"/>
    </row>
    <row r="15" ht="24.75" customHeight="1">
      <c r="A15" s="704" t="s">
        <v>617</v>
      </c>
      <c r="B15" s="705" t="s">
        <v>602</v>
      </c>
      <c r="C15" s="706">
        <v>0.4</v>
      </c>
      <c r="D15" s="705" t="s">
        <v>602</v>
      </c>
      <c r="E15" s="705" t="s">
        <v>602</v>
      </c>
      <c r="F15" s="705" t="s">
        <v>602</v>
      </c>
      <c r="G15" s="705" t="s">
        <v>602</v>
      </c>
      <c r="H15" s="705" t="s">
        <v>602</v>
      </c>
      <c r="I15" s="705" t="s">
        <v>602</v>
      </c>
      <c r="J15" s="705" t="s">
        <v>602</v>
      </c>
      <c r="K15" s="705" t="s">
        <v>602</v>
      </c>
      <c r="L15" s="705" t="s">
        <v>602</v>
      </c>
      <c r="M15" s="705" t="s">
        <v>602</v>
      </c>
      <c r="N15" s="708" t="s">
        <v>602</v>
      </c>
      <c r="O15" s="33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21"/>
    </row>
    <row r="16" ht="24.75" customHeight="1">
      <c r="A16" s="709"/>
      <c r="B16" s="710"/>
      <c r="C16" s="710"/>
      <c r="D16" s="710"/>
      <c r="E16" s="710"/>
      <c r="F16" s="710"/>
      <c r="G16" s="710"/>
      <c r="H16" s="710"/>
      <c r="I16" s="710"/>
      <c r="J16" s="710"/>
      <c r="K16" s="710"/>
      <c r="L16" s="710"/>
      <c r="M16" s="710"/>
      <c r="N16" s="711"/>
      <c r="O16" s="33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21"/>
    </row>
    <row r="17" ht="24.75" customHeight="1">
      <c r="A17" s="712"/>
      <c r="B17" s="713"/>
      <c r="C17" s="714"/>
      <c r="D17" s="714"/>
      <c r="E17" s="714"/>
      <c r="F17" s="714"/>
      <c r="G17" s="714"/>
      <c r="H17" s="713"/>
      <c r="I17" s="713"/>
      <c r="J17" s="713"/>
      <c r="K17" s="713"/>
      <c r="L17" s="713"/>
      <c r="M17" s="713"/>
      <c r="N17" s="715"/>
      <c r="O17" s="33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21"/>
    </row>
    <row r="18" ht="24.75" customHeight="1">
      <c r="A18" s="716" t="s">
        <v>618</v>
      </c>
      <c r="B18" s="717"/>
      <c r="C18" s="717"/>
      <c r="D18" s="717"/>
      <c r="E18" s="717"/>
      <c r="F18" s="717"/>
      <c r="G18" s="717"/>
      <c r="H18" s="717"/>
      <c r="I18" s="717"/>
      <c r="J18" s="717"/>
      <c r="K18" s="717"/>
      <c r="L18" s="717"/>
      <c r="M18" s="717"/>
      <c r="N18" s="718"/>
      <c r="O18" s="608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21"/>
    </row>
    <row r="19" ht="15.0" customHeight="1">
      <c r="A19" s="719"/>
      <c r="B19" s="720"/>
      <c r="C19" s="720"/>
      <c r="D19" s="720"/>
      <c r="E19" s="720"/>
      <c r="F19" s="720"/>
      <c r="G19" s="720"/>
      <c r="H19" s="720"/>
      <c r="I19" s="720"/>
      <c r="J19" s="720"/>
      <c r="K19" s="720"/>
      <c r="L19" s="720"/>
      <c r="M19" s="720"/>
      <c r="N19" s="721"/>
      <c r="O19" s="608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21"/>
    </row>
    <row r="20" ht="24.75" customHeight="1">
      <c r="A20" s="722"/>
      <c r="B20" s="723">
        <v>20.0</v>
      </c>
      <c r="C20" s="723">
        <v>30.0</v>
      </c>
      <c r="D20" s="723">
        <v>40.0</v>
      </c>
      <c r="E20" s="723">
        <v>50.0</v>
      </c>
      <c r="F20" s="723">
        <v>60.0</v>
      </c>
      <c r="G20" s="723">
        <v>70.0</v>
      </c>
      <c r="H20" s="723">
        <v>80.0</v>
      </c>
      <c r="I20" s="723">
        <v>90.0</v>
      </c>
      <c r="J20" s="723">
        <v>100.0</v>
      </c>
      <c r="K20" s="723">
        <v>120.0</v>
      </c>
      <c r="L20" s="723">
        <v>140.0</v>
      </c>
      <c r="M20" s="723">
        <v>160.0</v>
      </c>
      <c r="N20" s="724">
        <v>180.0</v>
      </c>
      <c r="O20" s="33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21"/>
    </row>
    <row r="21" ht="24.75" customHeight="1">
      <c r="A21" s="704" t="s">
        <v>601</v>
      </c>
      <c r="B21" s="725" t="s">
        <v>602</v>
      </c>
      <c r="C21" s="725" t="s">
        <v>619</v>
      </c>
      <c r="D21" s="726">
        <v>0.0</v>
      </c>
      <c r="E21" s="726">
        <v>0.0</v>
      </c>
      <c r="F21" s="726">
        <v>0.0</v>
      </c>
      <c r="G21" s="725" t="s">
        <v>619</v>
      </c>
      <c r="H21" s="726">
        <v>0.0</v>
      </c>
      <c r="I21" s="725" t="s">
        <v>619</v>
      </c>
      <c r="J21" s="726">
        <v>0.0</v>
      </c>
      <c r="K21" s="726">
        <v>0.0</v>
      </c>
      <c r="L21" s="726">
        <v>0.0</v>
      </c>
      <c r="M21" s="726">
        <v>0.0</v>
      </c>
      <c r="N21" s="727">
        <v>0.0</v>
      </c>
      <c r="O21" s="33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21"/>
    </row>
    <row r="22" ht="24.75" customHeight="1">
      <c r="A22" s="704" t="s">
        <v>606</v>
      </c>
      <c r="B22" s="725" t="s">
        <v>602</v>
      </c>
      <c r="C22" s="725" t="s">
        <v>602</v>
      </c>
      <c r="D22" s="726">
        <v>0.0</v>
      </c>
      <c r="E22" s="726">
        <v>0.0</v>
      </c>
      <c r="F22" s="726">
        <v>0.0</v>
      </c>
      <c r="G22" s="726">
        <v>0.0</v>
      </c>
      <c r="H22" s="726">
        <v>0.0</v>
      </c>
      <c r="I22" s="725" t="s">
        <v>602</v>
      </c>
      <c r="J22" s="726">
        <v>0.0</v>
      </c>
      <c r="K22" s="726">
        <v>0.0</v>
      </c>
      <c r="L22" s="725" t="s">
        <v>602</v>
      </c>
      <c r="M22" s="725" t="s">
        <v>602</v>
      </c>
      <c r="N22" s="728" t="s">
        <v>602</v>
      </c>
      <c r="O22" s="33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21"/>
    </row>
    <row r="23" ht="24.75" customHeight="1">
      <c r="A23" s="704" t="s">
        <v>620</v>
      </c>
      <c r="B23" s="726">
        <v>0.0</v>
      </c>
      <c r="C23" s="726">
        <v>0.0</v>
      </c>
      <c r="D23" s="726">
        <v>0.0</v>
      </c>
      <c r="E23" s="726">
        <v>0.0</v>
      </c>
      <c r="F23" s="725" t="s">
        <v>619</v>
      </c>
      <c r="G23" s="725" t="s">
        <v>619</v>
      </c>
      <c r="H23" s="725" t="s">
        <v>619</v>
      </c>
      <c r="I23" s="725" t="s">
        <v>602</v>
      </c>
      <c r="J23" s="725" t="s">
        <v>602</v>
      </c>
      <c r="K23" s="725" t="s">
        <v>602</v>
      </c>
      <c r="L23" s="725" t="s">
        <v>602</v>
      </c>
      <c r="M23" s="725" t="s">
        <v>602</v>
      </c>
      <c r="N23" s="728" t="s">
        <v>602</v>
      </c>
      <c r="O23" s="33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21"/>
    </row>
    <row r="24" ht="24.75" customHeight="1">
      <c r="A24" s="704" t="s">
        <v>611</v>
      </c>
      <c r="B24" s="725" t="s">
        <v>602</v>
      </c>
      <c r="C24" s="726">
        <v>0.0</v>
      </c>
      <c r="D24" s="726">
        <v>0.0</v>
      </c>
      <c r="E24" s="726">
        <v>0.0</v>
      </c>
      <c r="F24" s="726">
        <v>0.0</v>
      </c>
      <c r="G24" s="726">
        <v>0.0</v>
      </c>
      <c r="H24" s="726">
        <v>0.0</v>
      </c>
      <c r="I24" s="726">
        <v>0.0</v>
      </c>
      <c r="J24" s="726">
        <v>0.0</v>
      </c>
      <c r="K24" s="726">
        <v>0.0</v>
      </c>
      <c r="L24" s="725" t="s">
        <v>602</v>
      </c>
      <c r="M24" s="725" t="s">
        <v>602</v>
      </c>
      <c r="N24" s="728" t="s">
        <v>602</v>
      </c>
      <c r="O24" s="33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21"/>
    </row>
    <row r="25" ht="24.75" customHeight="1">
      <c r="A25" s="704" t="s">
        <v>621</v>
      </c>
      <c r="B25" s="725" t="s">
        <v>602</v>
      </c>
      <c r="C25" s="726">
        <v>0.0</v>
      </c>
      <c r="D25" s="726">
        <v>0.0</v>
      </c>
      <c r="E25" s="726">
        <v>0.0</v>
      </c>
      <c r="F25" s="726">
        <v>0.0</v>
      </c>
      <c r="G25" s="726">
        <v>0.0</v>
      </c>
      <c r="H25" s="726">
        <v>0.0</v>
      </c>
      <c r="I25" s="726">
        <v>0.0</v>
      </c>
      <c r="J25" s="726">
        <v>0.0</v>
      </c>
      <c r="K25" s="726">
        <v>0.0</v>
      </c>
      <c r="L25" s="725" t="s">
        <v>619</v>
      </c>
      <c r="M25" s="725" t="s">
        <v>619</v>
      </c>
      <c r="N25" s="728" t="s">
        <v>619</v>
      </c>
      <c r="O25" s="33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21"/>
    </row>
    <row r="26" ht="24.75" customHeight="1">
      <c r="A26" s="704" t="s">
        <v>616</v>
      </c>
      <c r="B26" s="726">
        <v>0.0</v>
      </c>
      <c r="C26" s="726">
        <v>0.0</v>
      </c>
      <c r="D26" s="726">
        <v>0.0</v>
      </c>
      <c r="E26" s="726">
        <v>0.0</v>
      </c>
      <c r="F26" s="726">
        <v>0.0</v>
      </c>
      <c r="G26" s="726">
        <v>0.0</v>
      </c>
      <c r="H26" s="726">
        <v>0.0</v>
      </c>
      <c r="I26" s="726">
        <v>0.0</v>
      </c>
      <c r="J26" s="726">
        <v>0.0</v>
      </c>
      <c r="K26" s="726">
        <v>0.0</v>
      </c>
      <c r="L26" s="726">
        <v>0.0</v>
      </c>
      <c r="M26" s="726">
        <v>0.0</v>
      </c>
      <c r="N26" s="727">
        <v>0.0</v>
      </c>
      <c r="O26" s="33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21"/>
    </row>
    <row r="27" ht="24.75" customHeight="1">
      <c r="A27" s="704" t="s">
        <v>617</v>
      </c>
      <c r="B27" s="726">
        <v>0.0</v>
      </c>
      <c r="C27" s="726">
        <v>1.0</v>
      </c>
      <c r="D27" s="726">
        <v>2.0</v>
      </c>
      <c r="E27" s="726">
        <v>3.0</v>
      </c>
      <c r="F27" s="726">
        <v>4.0</v>
      </c>
      <c r="G27" s="726">
        <v>5.0</v>
      </c>
      <c r="H27" s="726">
        <v>6.0</v>
      </c>
      <c r="I27" s="726">
        <v>7.0</v>
      </c>
      <c r="J27" s="726">
        <v>8.0</v>
      </c>
      <c r="K27" s="726">
        <v>9.0</v>
      </c>
      <c r="L27" s="726">
        <v>10.0</v>
      </c>
      <c r="M27" s="726">
        <v>11.0</v>
      </c>
      <c r="N27" s="727">
        <v>12.0</v>
      </c>
      <c r="O27" s="33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21"/>
    </row>
    <row r="28" ht="24.75" customHeight="1">
      <c r="A28" s="729" t="s">
        <v>622</v>
      </c>
      <c r="B28" s="730">
        <f>C21*C9+D21*D9+E21*E9+F21*F9+G21*G9+H21*H9+I21*I9+J21*J9+K21*K9+L21*L9+M21*M9+N21*N9+D22*D10+E22*E10+F22*F10+G22*G10+H22*H10+J22*J10+K22*K10+B23*B11+C23*C11+D23*D11+E23*E11+F23*F11+G23*G11+H23*H11+C24*C12+D24*D12+E24*E12+F24*F12+G24*G12+H24*H12+I24*I12+J24*J12+K24*K12+C25*C13+D25*D13+E25*E13+F25*F13+G25*G13+H25*H13+I25*I13+J25*J13+K25*K13+L25*L13+M25*M13+N25*N13+B26*C14+B27*C15</f>
        <v>0</v>
      </c>
      <c r="C28" s="730"/>
      <c r="D28" s="730"/>
      <c r="E28" s="730"/>
      <c r="F28" s="730"/>
      <c r="G28" s="730"/>
      <c r="H28" s="730"/>
      <c r="I28" s="730"/>
      <c r="J28" s="730"/>
      <c r="K28" s="730"/>
      <c r="L28" s="730"/>
      <c r="M28" s="730"/>
      <c r="N28" s="731"/>
      <c r="O28" s="608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21"/>
    </row>
    <row r="29" ht="15.0" customHeight="1">
      <c r="A29" s="732"/>
      <c r="B29" s="733"/>
      <c r="C29" s="733"/>
      <c r="D29" s="733"/>
      <c r="E29" s="733"/>
      <c r="F29" s="733"/>
      <c r="G29" s="733"/>
      <c r="H29" s="733"/>
      <c r="I29" s="733"/>
      <c r="J29" s="733"/>
      <c r="K29" s="733"/>
      <c r="L29" s="733"/>
      <c r="M29" s="733"/>
      <c r="N29" s="734"/>
      <c r="O29" s="608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21"/>
    </row>
    <row r="30" ht="15.0" customHeight="1">
      <c r="A30" s="735"/>
      <c r="B30" s="736"/>
      <c r="C30" s="736"/>
      <c r="D30" s="736"/>
      <c r="E30" s="736"/>
      <c r="F30" s="736"/>
      <c r="G30" s="736"/>
      <c r="H30" s="736"/>
      <c r="I30" s="736"/>
      <c r="J30" s="736"/>
      <c r="K30" s="736"/>
      <c r="L30" s="736"/>
      <c r="M30" s="736"/>
      <c r="N30" s="737"/>
      <c r="O30" s="608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21"/>
    </row>
    <row r="31" ht="15.75" customHeight="1">
      <c r="A31" s="738"/>
      <c r="B31" s="600"/>
      <c r="C31" s="600"/>
      <c r="D31" s="600"/>
      <c r="E31" s="600"/>
      <c r="F31" s="600"/>
      <c r="G31" s="600"/>
      <c r="H31" s="600"/>
      <c r="I31" s="600"/>
      <c r="J31" s="600"/>
      <c r="K31" s="600"/>
      <c r="L31" s="600"/>
      <c r="M31" s="600"/>
      <c r="N31" s="60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21"/>
    </row>
    <row r="32" ht="15.75" customHeight="1">
      <c r="A32" s="8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21"/>
    </row>
    <row r="33" ht="15.75" customHeight="1">
      <c r="A33" s="8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21"/>
    </row>
    <row r="34" ht="15.75" customHeight="1">
      <c r="A34" s="8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21"/>
    </row>
    <row r="35" ht="15.75" customHeight="1">
      <c r="A35" s="8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21"/>
    </row>
    <row r="36" ht="15.75" customHeight="1">
      <c r="A36" s="8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21"/>
    </row>
    <row r="37" ht="15.75" customHeight="1">
      <c r="A37" s="8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21"/>
    </row>
    <row r="38" ht="15.75" customHeight="1">
      <c r="A38" s="8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21"/>
    </row>
    <row r="39" ht="15.75" customHeight="1">
      <c r="A39" s="8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21"/>
    </row>
    <row r="40" ht="15.75" customHeight="1">
      <c r="A40" s="8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21"/>
    </row>
    <row r="41" ht="15.75" customHeight="1">
      <c r="A41" s="8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21"/>
    </row>
    <row r="42" ht="15.75" customHeight="1">
      <c r="A42" s="8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21"/>
    </row>
    <row r="43" ht="15.75" customHeight="1">
      <c r="A43" s="8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21"/>
    </row>
    <row r="44" ht="15.75" customHeight="1">
      <c r="A44" s="8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21"/>
    </row>
    <row r="45" ht="15.75" customHeight="1">
      <c r="A45" s="8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21"/>
    </row>
    <row r="46" ht="15.75" customHeight="1">
      <c r="A46" s="8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21"/>
    </row>
    <row r="47" ht="15.75" customHeight="1">
      <c r="A47" s="8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21"/>
    </row>
    <row r="48" ht="15.75" customHeight="1">
      <c r="A48" s="8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21"/>
    </row>
    <row r="49" ht="15.75" customHeight="1">
      <c r="A49" s="8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21"/>
    </row>
    <row r="50" ht="15.75" customHeight="1">
      <c r="A50" s="8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21"/>
    </row>
    <row r="51" ht="15.75" customHeight="1">
      <c r="A51" s="8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21"/>
    </row>
    <row r="52" ht="15.75" customHeight="1">
      <c r="A52" s="83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21"/>
    </row>
    <row r="53" ht="15.75" customHeight="1">
      <c r="A53" s="83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21"/>
    </row>
    <row r="54" ht="15.75" customHeight="1">
      <c r="A54" s="83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21"/>
    </row>
    <row r="55" ht="15.75" customHeight="1">
      <c r="A55" s="83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21"/>
    </row>
    <row r="56" ht="15.75" customHeight="1">
      <c r="A56" s="83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21"/>
    </row>
    <row r="57" ht="15.75" customHeight="1">
      <c r="A57" s="83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21"/>
    </row>
    <row r="58" ht="15.75" customHeight="1">
      <c r="A58" s="83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21"/>
    </row>
    <row r="59" ht="15.75" customHeight="1">
      <c r="A59" s="83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21"/>
    </row>
    <row r="60" ht="15.75" customHeight="1">
      <c r="A60" s="83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21"/>
    </row>
    <row r="61" ht="15.75" customHeight="1">
      <c r="A61" s="83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21"/>
    </row>
    <row r="62" ht="15.75" customHeight="1">
      <c r="A62" s="83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21"/>
    </row>
    <row r="63" ht="15.75" customHeight="1">
      <c r="A63" s="83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21"/>
    </row>
    <row r="64" ht="15.75" customHeight="1">
      <c r="A64" s="83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21"/>
    </row>
    <row r="65" ht="15.75" customHeight="1">
      <c r="A65" s="83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21"/>
    </row>
    <row r="66" ht="15.75" customHeight="1">
      <c r="A66" s="83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21"/>
    </row>
    <row r="67" ht="15.75" customHeight="1">
      <c r="A67" s="83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21"/>
    </row>
    <row r="68" ht="15.75" customHeight="1">
      <c r="A68" s="83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21"/>
    </row>
    <row r="69" ht="15.75" customHeight="1">
      <c r="A69" s="83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21"/>
    </row>
    <row r="70" ht="15.75" customHeight="1">
      <c r="A70" s="83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21"/>
    </row>
    <row r="71" ht="15.75" customHeight="1">
      <c r="A71" s="83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21"/>
    </row>
    <row r="72" ht="15.75" customHeight="1">
      <c r="A72" s="83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21"/>
    </row>
    <row r="73" ht="15.75" customHeight="1">
      <c r="A73" s="83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21"/>
    </row>
    <row r="74" ht="15.75" customHeight="1">
      <c r="A74" s="83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21"/>
    </row>
    <row r="75" ht="15.75" customHeight="1">
      <c r="A75" s="83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21"/>
    </row>
    <row r="76" ht="15.75" customHeight="1">
      <c r="A76" s="83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21"/>
    </row>
    <row r="77" ht="15.75" customHeight="1">
      <c r="A77" s="83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21"/>
    </row>
    <row r="78" ht="15.75" customHeight="1">
      <c r="A78" s="83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21"/>
    </row>
    <row r="79" ht="15.75" customHeight="1">
      <c r="A79" s="83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21"/>
    </row>
    <row r="80" ht="15.75" customHeight="1">
      <c r="A80" s="83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21"/>
    </row>
    <row r="81" ht="15.75" customHeight="1">
      <c r="A81" s="83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21"/>
    </row>
    <row r="82" ht="15.75" customHeight="1">
      <c r="A82" s="83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21"/>
    </row>
    <row r="83" ht="15.75" customHeight="1">
      <c r="A83" s="83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21"/>
    </row>
    <row r="84" ht="15.75" customHeight="1">
      <c r="A84" s="83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21"/>
    </row>
    <row r="85" ht="15.75" customHeight="1">
      <c r="A85" s="83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21"/>
    </row>
    <row r="86" ht="15.75" customHeight="1">
      <c r="A86" s="83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21"/>
    </row>
    <row r="87" ht="15.75" customHeight="1">
      <c r="A87" s="83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21"/>
    </row>
    <row r="88" ht="15.75" customHeight="1">
      <c r="A88" s="83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21"/>
    </row>
    <row r="89" ht="15.75" customHeight="1">
      <c r="A89" s="83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21"/>
    </row>
    <row r="90" ht="15.75" customHeight="1">
      <c r="A90" s="83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21"/>
    </row>
    <row r="91" ht="15.75" customHeight="1">
      <c r="A91" s="83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21"/>
    </row>
    <row r="92" ht="15.75" customHeight="1">
      <c r="A92" s="83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21"/>
    </row>
    <row r="93" ht="15.75" customHeight="1">
      <c r="A93" s="83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21"/>
    </row>
    <row r="94" ht="15.75" customHeight="1">
      <c r="A94" s="83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21"/>
    </row>
    <row r="95" ht="15.75" customHeight="1">
      <c r="A95" s="83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21"/>
    </row>
    <row r="96" ht="15.75" customHeight="1">
      <c r="A96" s="83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21"/>
    </row>
    <row r="97" ht="15.75" customHeight="1">
      <c r="A97" s="83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21"/>
    </row>
    <row r="98" ht="15.75" customHeight="1">
      <c r="A98" s="83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21"/>
    </row>
    <row r="99" ht="15.75" customHeight="1">
      <c r="A99" s="83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21"/>
    </row>
    <row r="100" ht="15.75" customHeight="1">
      <c r="A100" s="83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21"/>
    </row>
    <row r="101" ht="15.75" customHeight="1">
      <c r="A101" s="83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21"/>
    </row>
    <row r="102" ht="15.75" customHeight="1">
      <c r="A102" s="83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21"/>
    </row>
    <row r="103" ht="15.75" customHeight="1">
      <c r="A103" s="83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21"/>
    </row>
    <row r="104" ht="15.75" customHeight="1">
      <c r="A104" s="83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21"/>
    </row>
    <row r="105" ht="15.75" customHeight="1">
      <c r="A105" s="83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21"/>
    </row>
    <row r="106" ht="15.75" customHeight="1">
      <c r="A106" s="83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21"/>
    </row>
    <row r="107" ht="15.75" customHeight="1">
      <c r="A107" s="83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21"/>
    </row>
    <row r="108" ht="15.75" customHeight="1">
      <c r="A108" s="83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21"/>
    </row>
    <row r="109" ht="15.75" customHeight="1">
      <c r="A109" s="83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21"/>
    </row>
    <row r="110" ht="15.75" customHeight="1">
      <c r="A110" s="83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21"/>
    </row>
    <row r="111" ht="15.75" customHeight="1">
      <c r="A111" s="83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21"/>
    </row>
    <row r="112" ht="15.75" customHeight="1">
      <c r="A112" s="83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21"/>
    </row>
    <row r="113" ht="15.75" customHeight="1">
      <c r="A113" s="83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21"/>
    </row>
    <row r="114" ht="15.75" customHeight="1">
      <c r="A114" s="83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21"/>
    </row>
    <row r="115" ht="15.75" customHeight="1">
      <c r="A115" s="83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21"/>
    </row>
    <row r="116" ht="15.75" customHeight="1">
      <c r="A116" s="83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21"/>
    </row>
    <row r="117" ht="15.75" customHeight="1">
      <c r="A117" s="83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21"/>
    </row>
    <row r="118" ht="15.75" customHeight="1">
      <c r="A118" s="83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21"/>
    </row>
    <row r="119" ht="15.75" customHeight="1">
      <c r="A119" s="83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21"/>
    </row>
    <row r="120" ht="15.75" customHeight="1">
      <c r="A120" s="83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21"/>
    </row>
    <row r="121" ht="15.75" customHeight="1">
      <c r="A121" s="83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21"/>
    </row>
    <row r="122" ht="15.75" customHeight="1">
      <c r="A122" s="83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21"/>
    </row>
    <row r="123" ht="15.75" customHeight="1">
      <c r="A123" s="83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21"/>
    </row>
    <row r="124" ht="15.75" customHeight="1">
      <c r="A124" s="83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21"/>
    </row>
    <row r="125" ht="15.75" customHeight="1">
      <c r="A125" s="83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21"/>
    </row>
    <row r="126" ht="15.75" customHeight="1">
      <c r="A126" s="83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21"/>
    </row>
    <row r="127" ht="15.75" customHeight="1">
      <c r="A127" s="83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21"/>
    </row>
    <row r="128" ht="15.75" customHeight="1">
      <c r="A128" s="83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21"/>
    </row>
    <row r="129" ht="15.75" customHeight="1">
      <c r="A129" s="83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21"/>
    </row>
    <row r="130" ht="15.75" customHeight="1">
      <c r="A130" s="83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21"/>
    </row>
    <row r="131" ht="15.75" customHeight="1">
      <c r="A131" s="83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21"/>
    </row>
    <row r="132" ht="15.75" customHeight="1">
      <c r="A132" s="83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21"/>
    </row>
    <row r="133" ht="15.75" customHeight="1">
      <c r="A133" s="83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21"/>
    </row>
    <row r="134" ht="15.75" customHeight="1">
      <c r="A134" s="83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21"/>
    </row>
    <row r="135" ht="15.75" customHeight="1">
      <c r="A135" s="83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21"/>
    </row>
    <row r="136" ht="15.75" customHeight="1">
      <c r="A136" s="83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21"/>
    </row>
    <row r="137" ht="15.75" customHeight="1">
      <c r="A137" s="83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21"/>
    </row>
    <row r="138" ht="15.75" customHeight="1">
      <c r="A138" s="83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21"/>
    </row>
    <row r="139" ht="15.75" customHeight="1">
      <c r="A139" s="83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21"/>
    </row>
    <row r="140" ht="15.75" customHeight="1">
      <c r="A140" s="83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21"/>
    </row>
    <row r="141" ht="15.75" customHeight="1">
      <c r="A141" s="83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21"/>
    </row>
    <row r="142" ht="15.75" customHeight="1">
      <c r="A142" s="83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21"/>
    </row>
    <row r="143" ht="15.75" customHeight="1">
      <c r="A143" s="83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21"/>
    </row>
    <row r="144" ht="15.75" customHeight="1">
      <c r="A144" s="83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21"/>
    </row>
    <row r="145" ht="15.75" customHeight="1">
      <c r="A145" s="83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21"/>
    </row>
    <row r="146" ht="15.75" customHeight="1">
      <c r="A146" s="83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21"/>
    </row>
    <row r="147" ht="15.75" customHeight="1">
      <c r="A147" s="83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21"/>
    </row>
    <row r="148" ht="15.75" customHeight="1">
      <c r="A148" s="83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21"/>
    </row>
    <row r="149" ht="15.75" customHeight="1">
      <c r="A149" s="83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21"/>
    </row>
    <row r="150" ht="15.75" customHeight="1">
      <c r="A150" s="83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21"/>
    </row>
    <row r="151" ht="15.75" customHeight="1">
      <c r="A151" s="83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21"/>
    </row>
    <row r="152" ht="15.75" customHeight="1">
      <c r="A152" s="83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21"/>
    </row>
    <row r="153" ht="15.75" customHeight="1">
      <c r="A153" s="83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21"/>
    </row>
    <row r="154" ht="15.75" customHeight="1">
      <c r="A154" s="83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21"/>
    </row>
    <row r="155" ht="15.75" customHeight="1">
      <c r="A155" s="83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21"/>
    </row>
    <row r="156" ht="15.75" customHeight="1">
      <c r="A156" s="83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21"/>
    </row>
    <row r="157" ht="15.75" customHeight="1">
      <c r="A157" s="83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21"/>
    </row>
    <row r="158" ht="15.75" customHeight="1">
      <c r="A158" s="83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21"/>
    </row>
    <row r="159" ht="15.75" customHeight="1">
      <c r="A159" s="83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21"/>
    </row>
    <row r="160" ht="15.75" customHeight="1">
      <c r="A160" s="83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21"/>
    </row>
    <row r="161" ht="15.75" customHeight="1">
      <c r="A161" s="83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21"/>
    </row>
    <row r="162" ht="15.75" customHeight="1">
      <c r="A162" s="83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21"/>
    </row>
    <row r="163" ht="15.75" customHeight="1">
      <c r="A163" s="83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21"/>
    </row>
    <row r="164" ht="15.75" customHeight="1">
      <c r="A164" s="83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21"/>
    </row>
    <row r="165" ht="15.75" customHeight="1">
      <c r="A165" s="83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21"/>
    </row>
    <row r="166" ht="15.75" customHeight="1">
      <c r="A166" s="83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21"/>
    </row>
    <row r="167" ht="15.75" customHeight="1">
      <c r="A167" s="83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21"/>
    </row>
    <row r="168" ht="15.75" customHeight="1">
      <c r="A168" s="83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21"/>
    </row>
    <row r="169" ht="15.75" customHeight="1">
      <c r="A169" s="83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21"/>
    </row>
    <row r="170" ht="15.75" customHeight="1">
      <c r="A170" s="83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21"/>
    </row>
    <row r="171" ht="15.75" customHeight="1">
      <c r="A171" s="83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21"/>
    </row>
    <row r="172" ht="15.75" customHeight="1">
      <c r="A172" s="83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21"/>
    </row>
    <row r="173" ht="15.75" customHeight="1">
      <c r="A173" s="83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21"/>
    </row>
    <row r="174" ht="15.75" customHeight="1">
      <c r="A174" s="83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21"/>
    </row>
    <row r="175" ht="15.75" customHeight="1">
      <c r="A175" s="83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21"/>
    </row>
    <row r="176" ht="15.75" customHeight="1">
      <c r="A176" s="83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21"/>
    </row>
    <row r="177" ht="15.75" customHeight="1">
      <c r="A177" s="83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21"/>
    </row>
    <row r="178" ht="15.75" customHeight="1">
      <c r="A178" s="83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21"/>
    </row>
    <row r="179" ht="15.75" customHeight="1">
      <c r="A179" s="83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21"/>
    </row>
    <row r="180" ht="15.75" customHeight="1">
      <c r="A180" s="83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21"/>
    </row>
    <row r="181" ht="15.75" customHeight="1">
      <c r="A181" s="83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21"/>
    </row>
    <row r="182" ht="15.75" customHeight="1">
      <c r="A182" s="83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21"/>
    </row>
    <row r="183" ht="15.75" customHeight="1">
      <c r="A183" s="83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21"/>
    </row>
    <row r="184" ht="15.75" customHeight="1">
      <c r="A184" s="83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21"/>
    </row>
    <row r="185" ht="15.75" customHeight="1">
      <c r="A185" s="83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21"/>
    </row>
    <row r="186" ht="15.75" customHeight="1">
      <c r="A186" s="83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21"/>
    </row>
    <row r="187" ht="15.75" customHeight="1">
      <c r="A187" s="83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21"/>
    </row>
    <row r="188" ht="15.75" customHeight="1">
      <c r="A188" s="83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21"/>
    </row>
    <row r="189" ht="15.75" customHeight="1">
      <c r="A189" s="83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21"/>
    </row>
    <row r="190" ht="15.75" customHeight="1">
      <c r="A190" s="83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21"/>
    </row>
    <row r="191" ht="15.75" customHeight="1">
      <c r="A191" s="83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21"/>
    </row>
    <row r="192" ht="15.75" customHeight="1">
      <c r="A192" s="83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21"/>
    </row>
    <row r="193" ht="15.75" customHeight="1">
      <c r="A193" s="83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21"/>
    </row>
    <row r="194" ht="15.75" customHeight="1">
      <c r="A194" s="83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21"/>
    </row>
    <row r="195" ht="15.75" customHeight="1">
      <c r="A195" s="83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21"/>
    </row>
    <row r="196" ht="15.75" customHeight="1">
      <c r="A196" s="83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21"/>
    </row>
    <row r="197" ht="15.75" customHeight="1">
      <c r="A197" s="83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21"/>
    </row>
    <row r="198" ht="15.75" customHeight="1">
      <c r="A198" s="83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21"/>
    </row>
    <row r="199" ht="15.75" customHeight="1">
      <c r="A199" s="83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21"/>
    </row>
    <row r="200" ht="15.75" customHeight="1">
      <c r="A200" s="83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21"/>
    </row>
    <row r="201" ht="15.75" customHeight="1">
      <c r="A201" s="83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21"/>
    </row>
    <row r="202" ht="15.75" customHeight="1">
      <c r="A202" s="83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21"/>
    </row>
    <row r="203" ht="15.75" customHeight="1">
      <c r="A203" s="83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21"/>
    </row>
    <row r="204" ht="15.75" customHeight="1">
      <c r="A204" s="83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21"/>
    </row>
    <row r="205" ht="15.75" customHeight="1">
      <c r="A205" s="83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21"/>
    </row>
    <row r="206" ht="15.75" customHeight="1">
      <c r="A206" s="83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21"/>
    </row>
    <row r="207" ht="15.75" customHeight="1">
      <c r="A207" s="83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21"/>
    </row>
    <row r="208" ht="15.75" customHeight="1">
      <c r="A208" s="83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21"/>
    </row>
    <row r="209" ht="15.75" customHeight="1">
      <c r="A209" s="83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21"/>
    </row>
    <row r="210" ht="15.75" customHeight="1">
      <c r="A210" s="83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21"/>
    </row>
    <row r="211" ht="15.75" customHeight="1">
      <c r="A211" s="83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21"/>
    </row>
    <row r="212" ht="15.75" customHeight="1">
      <c r="A212" s="83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21"/>
    </row>
    <row r="213" ht="15.75" customHeight="1">
      <c r="A213" s="83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21"/>
    </row>
    <row r="214" ht="15.75" customHeight="1">
      <c r="A214" s="83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21"/>
    </row>
    <row r="215" ht="15.75" customHeight="1">
      <c r="A215" s="83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21"/>
    </row>
    <row r="216" ht="15.75" customHeight="1">
      <c r="A216" s="83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21"/>
    </row>
    <row r="217" ht="15.75" customHeight="1">
      <c r="A217" s="83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21"/>
    </row>
    <row r="218" ht="15.75" customHeight="1">
      <c r="A218" s="83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21"/>
    </row>
    <row r="219" ht="15.75" customHeight="1">
      <c r="A219" s="83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21"/>
    </row>
    <row r="220" ht="15.75" customHeight="1">
      <c r="A220" s="83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21"/>
    </row>
    <row r="221" ht="15.75" customHeight="1">
      <c r="A221" s="83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21"/>
    </row>
    <row r="222" ht="15.75" customHeight="1">
      <c r="A222" s="83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21"/>
    </row>
    <row r="223" ht="15.75" customHeight="1">
      <c r="A223" s="83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21"/>
    </row>
    <row r="224" ht="15.75" customHeight="1">
      <c r="A224" s="83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21"/>
    </row>
    <row r="225" ht="15.75" customHeight="1">
      <c r="A225" s="83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21"/>
    </row>
    <row r="226" ht="15.75" customHeight="1">
      <c r="A226" s="83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21"/>
    </row>
    <row r="227" ht="15.75" customHeight="1">
      <c r="A227" s="83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21"/>
    </row>
    <row r="228" ht="15.75" customHeight="1">
      <c r="A228" s="83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21"/>
    </row>
    <row r="229" ht="15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ht="15.7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ht="15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ht="15.7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ht="15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ht="15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ht="15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ht="15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ht="15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ht="15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ht="15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ht="15.7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ht="15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ht="15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ht="15.7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ht="15.7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ht="15.7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ht="15.7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ht="15.7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ht="15.7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ht="15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ht="15.7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ht="15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ht="15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ht="15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ht="15.7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ht="15.7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ht="15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ht="15.7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ht="15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ht="15.7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ht="15.7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ht="15.7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ht="15.7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ht="15.7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ht="15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ht="15.7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ht="15.7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ht="15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ht="15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ht="15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ht="15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ht="15.7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ht="15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ht="15.7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ht="15.7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ht="15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ht="15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ht="15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ht="15.7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ht="15.7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ht="15.7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ht="15.7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ht="15.7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ht="15.7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ht="15.7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ht="15.7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ht="15.7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ht="15.7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ht="15.7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ht="15.7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ht="15.7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ht="15.7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ht="15.7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ht="15.7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ht="15.7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ht="15.7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ht="15.7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ht="15.7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ht="15.7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ht="15.7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ht="15.7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ht="15.7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ht="15.7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ht="15.7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ht="15.7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ht="15.7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ht="15.7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ht="15.7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ht="15.7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ht="15.7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ht="15.7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ht="15.7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ht="15.7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ht="15.7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ht="15.7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ht="15.7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ht="15.7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ht="15.7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ht="15.7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ht="15.7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ht="15.7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ht="15.7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ht="15.7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ht="15.7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ht="15.7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ht="15.7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ht="15.7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ht="15.7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ht="15.7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ht="15.7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ht="15.7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ht="15.7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ht="15.7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ht="15.7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ht="15.7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ht="15.7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ht="15.7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ht="15.7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ht="15.7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ht="15.7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ht="15.7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ht="15.7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ht="15.7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ht="15.7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ht="15.7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ht="15.7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ht="15.7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ht="15.7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ht="15.7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ht="15.7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ht="15.7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ht="15.7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ht="15.7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ht="15.7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ht="15.7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ht="15.7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ht="15.7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ht="15.7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ht="15.7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ht="15.7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ht="15.7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ht="15.7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ht="15.7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ht="15.7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ht="15.7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ht="15.7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ht="15.7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ht="15.7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ht="15.7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ht="15.7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ht="15.7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ht="15.7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ht="15.7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ht="15.7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ht="15.7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ht="15.7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ht="15.7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ht="15.7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ht="15.7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ht="15.7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ht="15.7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ht="15.7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ht="15.7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ht="15.7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ht="15.7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ht="15.7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ht="15.7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ht="15.7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ht="15.7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ht="15.7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ht="15.7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ht="15.7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ht="15.7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ht="15.7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ht="15.7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ht="15.7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ht="15.7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ht="15.7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ht="15.7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ht="15.7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ht="15.7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ht="15.7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ht="15.7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ht="15.7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ht="15.7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ht="15.7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ht="15.7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ht="15.7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ht="15.7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ht="15.7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ht="15.7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ht="15.7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ht="15.7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ht="15.7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ht="15.7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ht="15.7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ht="15.7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ht="15.7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ht="15.7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ht="15.7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ht="15.7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ht="15.7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ht="15.7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ht="15.7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ht="15.7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ht="15.7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ht="15.7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ht="15.7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ht="15.7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ht="15.7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ht="15.7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ht="15.7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ht="15.7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ht="15.7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ht="15.7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ht="15.7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ht="15.7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ht="15.7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ht="15.7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ht="15.7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ht="15.7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ht="15.7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ht="15.7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ht="15.7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ht="15.7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ht="15.7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ht="15.7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ht="15.7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ht="15.7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ht="15.7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ht="15.7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ht="15.7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ht="15.7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ht="15.7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ht="15.7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ht="15.7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ht="15.7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ht="15.7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ht="15.7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ht="15.7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ht="15.7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ht="15.7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ht="15.7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ht="15.7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ht="15.7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ht="15.7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ht="15.7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ht="15.7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ht="15.7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ht="15.7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ht="15.7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ht="15.7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ht="15.7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ht="15.7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ht="15.7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ht="15.7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ht="15.7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ht="15.7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ht="15.7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ht="15.7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ht="15.7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ht="15.7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ht="15.7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ht="15.7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ht="15.7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ht="15.7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ht="15.7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ht="15.7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ht="15.7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ht="15.7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ht="15.7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ht="15.7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ht="15.7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ht="15.7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ht="15.7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ht="15.7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ht="15.7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ht="15.7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ht="15.7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ht="15.7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ht="15.7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ht="15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ht="15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ht="15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ht="15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ht="15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ht="15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ht="15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ht="15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ht="15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ht="15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ht="15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ht="15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ht="15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ht="15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ht="15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ht="15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ht="15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ht="15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ht="15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ht="15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ht="15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ht="15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ht="15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ht="15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ht="15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ht="15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ht="15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ht="15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ht="15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ht="15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ht="15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ht="15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ht="15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ht="15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ht="15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ht="15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ht="15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ht="15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ht="15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ht="15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ht="15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ht="15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ht="15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ht="15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ht="15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ht="15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ht="15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ht="15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ht="15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ht="15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ht="15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ht="15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ht="15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ht="15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ht="15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ht="15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ht="15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ht="15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ht="15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ht="15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ht="15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ht="15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ht="15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ht="15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ht="15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ht="15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ht="15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ht="15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ht="15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ht="15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ht="15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ht="15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ht="15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ht="15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ht="15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ht="15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ht="15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ht="15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ht="15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ht="15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ht="15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ht="15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ht="15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ht="15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ht="15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ht="15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ht="15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ht="15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ht="15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ht="15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ht="15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ht="15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ht="15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ht="15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ht="15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ht="15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ht="15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ht="15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ht="15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ht="15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ht="15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ht="15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ht="15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ht="15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ht="15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ht="15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ht="15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ht="15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ht="15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ht="15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ht="15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ht="15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ht="15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ht="15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ht="15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ht="15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ht="15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ht="15.7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ht="15.7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ht="15.7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ht="15.7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ht="15.7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ht="15.7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ht="15.7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ht="15.7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ht="15.7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ht="15.7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ht="15.7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ht="15.7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ht="15.7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ht="15.7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ht="15.7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ht="15.7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ht="15.7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ht="15.7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ht="15.7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ht="15.7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ht="15.7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ht="15.7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ht="15.7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ht="15.7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ht="15.7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ht="15.7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ht="15.7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ht="15.7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ht="15.7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ht="15.7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ht="15.7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ht="15.7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ht="15.7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ht="15.7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ht="15.7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ht="15.7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ht="15.7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ht="15.7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ht="15.7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ht="15.7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ht="15.7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ht="15.7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ht="15.7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ht="15.7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ht="15.7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ht="15.7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ht="15.7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ht="15.7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ht="15.7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ht="15.7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ht="15.7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ht="15.7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ht="15.7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ht="15.7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ht="15.7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ht="15.7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ht="15.7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ht="15.7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ht="15.7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ht="15.7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ht="15.7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ht="15.7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ht="15.7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ht="15.7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ht="15.7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ht="15.7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ht="15.7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ht="15.7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ht="15.7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ht="15.7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ht="15.7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ht="15.7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ht="15.7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ht="15.7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ht="15.7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ht="15.7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ht="15.7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ht="15.7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ht="15.7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ht="15.7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ht="15.7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ht="15.7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ht="15.7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ht="15.7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ht="15.7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ht="15.7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ht="15.7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ht="15.7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ht="15.7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ht="15.7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ht="15.7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ht="15.7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ht="15.7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ht="15.7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ht="15.7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ht="15.7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ht="15.7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ht="15.7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ht="15.7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ht="15.7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ht="15.7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ht="15.7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ht="15.7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ht="15.7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ht="15.7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ht="15.7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ht="15.7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ht="15.7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ht="15.7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ht="15.7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ht="15.7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ht="15.7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ht="15.7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ht="15.7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ht="15.7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ht="15.7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ht="15.7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ht="15.7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ht="15.7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ht="15.7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ht="15.7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ht="15.7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ht="15.7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ht="15.7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ht="15.7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ht="15.7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ht="15.7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ht="15.7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ht="15.7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ht="15.7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ht="15.7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ht="15.7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ht="15.7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ht="15.7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ht="15.7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ht="15.7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ht="15.7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ht="15.7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ht="15.7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ht="15.7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ht="15.7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ht="15.7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ht="15.7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ht="15.7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ht="15.7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ht="15.7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ht="15.7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ht="15.7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ht="15.7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ht="15.7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ht="15.7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ht="15.7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ht="15.7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ht="15.7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ht="15.7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ht="15.7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ht="15.7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ht="15.7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ht="15.7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ht="15.7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ht="15.7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ht="15.7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ht="15.7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ht="15.7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ht="15.7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ht="15.7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ht="15.7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ht="15.7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ht="15.7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ht="15.7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ht="15.7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ht="15.7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ht="15.7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ht="15.7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ht="15.7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ht="15.7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ht="15.7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ht="15.7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ht="15.7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ht="15.7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ht="15.7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ht="15.7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ht="15.7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ht="15.7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ht="15.7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ht="15.7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ht="15.7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ht="15.7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ht="15.7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ht="15.7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ht="15.7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ht="15.7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ht="15.7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ht="15.7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ht="15.7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ht="15.7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ht="15.7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ht="15.7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ht="15.7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ht="15.7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ht="15.7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ht="15.7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ht="15.7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ht="15.7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ht="15.7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ht="15.7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ht="15.7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ht="15.7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ht="15.7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ht="15.7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ht="15.7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ht="15.7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ht="15.7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ht="15.7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ht="15.7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ht="15.7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ht="15.7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ht="15.7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ht="15.7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ht="15.7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ht="15.7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ht="15.7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ht="15.7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ht="15.7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ht="15.7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ht="15.7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ht="15.7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ht="15.7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ht="15.7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ht="15.7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ht="15.7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ht="15.7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ht="15.7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ht="15.7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ht="15.7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ht="15.7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ht="15.7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ht="15.7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ht="15.7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ht="15.7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ht="15.7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ht="15.7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ht="15.7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ht="15.7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ht="15.7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ht="15.7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ht="15.7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ht="15.7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ht="15.7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ht="15.7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ht="15.7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ht="15.7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ht="15.7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ht="15.7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ht="15.7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ht="15.7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ht="15.7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ht="15.7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ht="15.7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ht="15.7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ht="15.7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ht="15.7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ht="15.7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ht="15.7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ht="15.7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ht="15.7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ht="15.7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ht="15.7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ht="15.7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ht="15.7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ht="15.7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ht="15.7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ht="15.7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ht="15.7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ht="15.7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ht="15.7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ht="15.7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ht="15.7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ht="15.7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ht="15.7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ht="15.7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ht="15.7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ht="15.7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ht="15.7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ht="15.7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ht="15.7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ht="15.7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ht="15.7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ht="15.7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ht="15.7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ht="15.7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ht="15.7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ht="15.7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ht="15.7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ht="15.7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ht="15.7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ht="15.7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ht="15.7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ht="15.7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ht="15.7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ht="15.7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ht="15.7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ht="15.7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ht="15.7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ht="15.7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ht="15.7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ht="15.7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ht="15.7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ht="15.7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ht="15.7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ht="15.7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ht="15.7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ht="15.7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ht="15.7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ht="15.7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ht="15.7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ht="15.7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ht="15.7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ht="15.7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ht="15.7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ht="15.7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ht="15.7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ht="15.7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ht="15.7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ht="15.7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ht="15.7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ht="15.7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ht="15.7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ht="15.7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ht="15.7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ht="15.7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ht="15.7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ht="15.7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ht="15.7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ht="15.7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ht="15.7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ht="15.7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ht="15.7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ht="15.7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ht="15.7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ht="15.7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ht="15.7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ht="15.7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ht="15.7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ht="15.7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ht="15.7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ht="15.7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ht="15.7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ht="15.7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ht="15.7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ht="15.7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ht="15.7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ht="15.7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ht="15.7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ht="15.7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ht="15.7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ht="15.7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ht="15.7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ht="15.7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ht="15.7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ht="15.7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ht="15.7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ht="15.7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ht="15.7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ht="15.7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ht="15.7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ht="15.7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ht="15.7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ht="15.7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ht="15.7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ht="15.7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ht="15.7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ht="15.7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ht="15.7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ht="15.7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ht="15.7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ht="15.7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ht="15.7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ht="15.7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ht="15.7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ht="15.7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ht="15.7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ht="15.7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mergeCells count="19">
    <mergeCell ref="C28:C30"/>
    <mergeCell ref="D28:D30"/>
    <mergeCell ref="E28:E30"/>
    <mergeCell ref="F28:F30"/>
    <mergeCell ref="G28:G30"/>
    <mergeCell ref="H28:H30"/>
    <mergeCell ref="I28:I30"/>
    <mergeCell ref="J28:J30"/>
    <mergeCell ref="K28:K30"/>
    <mergeCell ref="L28:L30"/>
    <mergeCell ref="M28:M30"/>
    <mergeCell ref="N28:N30"/>
    <mergeCell ref="A1:D5"/>
    <mergeCell ref="E2:L2"/>
    <mergeCell ref="A6:N6"/>
    <mergeCell ref="A7:N7"/>
    <mergeCell ref="A18:N19"/>
    <mergeCell ref="A28:A30"/>
    <mergeCell ref="B28:B30"/>
  </mergeCells>
  <printOptions/>
  <pageMargins bottom="1.0" footer="0.0" header="0.0" left="1.0" right="1.0" top="1.0"/>
  <pageSetup orientation="landscape"/>
  <headerFooter>
    <oddFooter>&amp;C000000000000000000000000000000000000&amp;P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